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FF6B2A0B-3EEB-411F-B3BA-B2C85086A368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I37" i="2"/>
  <c r="H37" i="2"/>
  <c r="G37" i="2"/>
  <c r="H36" i="2"/>
  <c r="G36" i="2"/>
  <c r="I36" i="2" s="1"/>
  <c r="I35" i="2"/>
  <c r="H35" i="2"/>
  <c r="G35" i="2"/>
  <c r="H34" i="2"/>
  <c r="G34" i="2"/>
  <c r="I34" i="2" s="1"/>
  <c r="I33" i="2"/>
  <c r="H33" i="2"/>
  <c r="G33" i="2"/>
  <c r="H32" i="2"/>
  <c r="G32" i="2"/>
  <c r="I32" i="2" s="1"/>
  <c r="I31" i="2"/>
  <c r="H31" i="2"/>
  <c r="G31" i="2"/>
  <c r="H30" i="2"/>
  <c r="G30" i="2"/>
  <c r="I30" i="2" s="1"/>
  <c r="I29" i="2"/>
  <c r="H29" i="2"/>
  <c r="G29" i="2"/>
  <c r="H28" i="2"/>
  <c r="G28" i="2"/>
  <c r="I28" i="2" s="1"/>
  <c r="I27" i="2"/>
  <c r="H27" i="2"/>
  <c r="G27" i="2"/>
  <c r="H26" i="2"/>
  <c r="G26" i="2"/>
  <c r="I26" i="2" s="1"/>
  <c r="I25" i="2"/>
  <c r="H25" i="2"/>
  <c r="G25" i="2"/>
  <c r="H24" i="2"/>
  <c r="G24" i="2"/>
  <c r="I24" i="2" s="1"/>
  <c r="I23" i="2"/>
  <c r="H23" i="2"/>
  <c r="G23" i="2"/>
  <c r="H22" i="2"/>
  <c r="G22" i="2"/>
  <c r="I22" i="2" s="1"/>
  <c r="I21" i="2"/>
  <c r="H21" i="2"/>
  <c r="G21" i="2"/>
  <c r="H20" i="2"/>
  <c r="G20" i="2"/>
  <c r="I20" i="2" s="1"/>
  <c r="H19" i="2"/>
  <c r="I19" i="2" s="1"/>
  <c r="G19" i="2"/>
  <c r="H18" i="2"/>
  <c r="G18" i="2"/>
  <c r="I18" i="2" s="1"/>
  <c r="H17" i="2"/>
  <c r="I17" i="2" s="1"/>
  <c r="G17" i="2"/>
  <c r="H16" i="2"/>
  <c r="G16" i="2"/>
  <c r="I16" i="2" s="1"/>
  <c r="H15" i="2"/>
  <c r="I15" i="2" s="1"/>
  <c r="G15" i="2"/>
  <c r="H14" i="2"/>
  <c r="G14" i="2"/>
  <c r="I14" i="2" s="1"/>
  <c r="H13" i="2"/>
  <c r="I13" i="2" s="1"/>
  <c r="G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8" i="2" s="1"/>
  <c r="C33" i="1"/>
  <c r="C20" i="1"/>
  <c r="A12" i="2" l="1"/>
  <c r="A22" i="2"/>
  <c r="A32" i="2"/>
  <c r="A20" i="2"/>
  <c r="A30" i="2"/>
  <c r="A36" i="2"/>
  <c r="A3" i="2"/>
  <c r="A4" i="2" s="1"/>
  <c r="A5" i="2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A18" i="2"/>
  <c r="A28" i="2"/>
  <c r="A40" i="2"/>
  <c r="A16" i="2"/>
  <c r="A34" i="2"/>
  <c r="A24" i="2"/>
  <c r="D58" i="20"/>
  <c r="A14" i="2"/>
  <c r="A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<sst xmlns="http://schemas.openxmlformats.org/spreadsheetml/2006/main" count="2093" uniqueCount="335">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</sst>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265022.828125</v>
      </c>
    </row>
    <row r="8" spans="1:3" ht="15" customHeight="1" x14ac:dyDescent="0.25">
      <c r="B8" s="69" t="s">
        <v>8</v>
      </c>
      <c r="C8" s="32">
        <v>4.4999999999999998E-2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0.98864250183105495</v>
      </c>
    </row>
    <row r="11" spans="1:3" ht="15" customHeight="1" x14ac:dyDescent="0.25">
      <c r="B11" s="69" t="s">
        <v>11</v>
      </c>
      <c r="C11" s="32">
        <v>0.88300000000000001</v>
      </c>
    </row>
    <row r="12" spans="1:3" ht="15" customHeight="1" x14ac:dyDescent="0.25">
      <c r="B12" s="69" t="s">
        <v>12</v>
      </c>
      <c r="C12" s="32">
        <v>0.74</v>
      </c>
    </row>
    <row r="13" spans="1:3" ht="15" customHeight="1" x14ac:dyDescent="0.25">
      <c r="B13" s="69" t="s">
        <v>13</v>
      </c>
      <c r="C13" s="32">
        <v>0.249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0.1278</v>
      </c>
    </row>
    <row r="24" spans="1:3" ht="15" customHeight="1" x14ac:dyDescent="0.25">
      <c r="B24" s="7" t="s">
        <v>22</v>
      </c>
      <c r="C24" s="33">
        <v>0.60719999999999996</v>
      </c>
    </row>
    <row r="25" spans="1:3" ht="15" customHeight="1" x14ac:dyDescent="0.25">
      <c r="B25" s="7" t="s">
        <v>23</v>
      </c>
      <c r="C25" s="33">
        <v>0.2432</v>
      </c>
    </row>
    <row r="26" spans="1:3" ht="15" customHeight="1" x14ac:dyDescent="0.25">
      <c r="B26" s="7" t="s">
        <v>24</v>
      </c>
      <c r="C26" s="33">
        <v>2.18E-2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4.8825451505560098</v>
      </c>
    </row>
    <row r="38" spans="1:5" ht="15" customHeight="1" x14ac:dyDescent="0.25">
      <c r="B38" s="65" t="s">
        <v>34</v>
      </c>
      <c r="C38" s="94">
        <v>8.5270186920428692</v>
      </c>
      <c r="D38" s="5"/>
      <c r="E38" s="6"/>
    </row>
    <row r="39" spans="1:5" ht="15" customHeight="1" x14ac:dyDescent="0.25">
      <c r="B39" s="65" t="s">
        <v>35</v>
      </c>
      <c r="C39" s="94">
        <v>9.5848778660818699</v>
      </c>
      <c r="D39" s="5"/>
      <c r="E39" s="5"/>
    </row>
    <row r="40" spans="1:5" ht="15" customHeight="1" x14ac:dyDescent="0.25">
      <c r="B40" s="65" t="s">
        <v>36</v>
      </c>
      <c r="C40" s="94">
        <v>0.25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5.7284578960000001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1.97997E-2</v>
      </c>
      <c r="D45" s="5"/>
    </row>
    <row r="46" spans="1:5" ht="15.75" customHeight="1" x14ac:dyDescent="0.25">
      <c r="B46" s="65" t="s">
        <v>41</v>
      </c>
      <c r="C46" s="33">
        <v>6.836776E-2</v>
      </c>
      <c r="D46" s="5"/>
    </row>
    <row r="47" spans="1:5" ht="15.75" customHeight="1" x14ac:dyDescent="0.25">
      <c r="B47" s="65" t="s">
        <v>42</v>
      </c>
      <c r="C47" s="33">
        <v>0.13467670000000001</v>
      </c>
      <c r="D47" s="5"/>
      <c r="E47" s="6"/>
    </row>
    <row r="48" spans="1:5" ht="15" customHeight="1" x14ac:dyDescent="0.25">
      <c r="B48" s="65" t="s">
        <v>43</v>
      </c>
      <c r="C48" s="97">
        <v>0.77715584000000004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0.61720999999999993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6.11720129999999E-2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0.65269166649999999</v>
      </c>
      <c r="C2" s="43">
        <v>0.95</v>
      </c>
      <c r="D2" s="86">
        <v>56.254705436031671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39.840352237471023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386.57856933182762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3.8809598418053568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0.2022541256</v>
      </c>
      <c r="C10" s="43">
        <v>0.95</v>
      </c>
      <c r="D10" s="86">
        <v>12.97265168126693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0.2022541256</v>
      </c>
      <c r="C11" s="43">
        <v>0.95</v>
      </c>
      <c r="D11" s="86">
        <v>12.97265168126693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0.2022541256</v>
      </c>
      <c r="C12" s="43">
        <v>0.95</v>
      </c>
      <c r="D12" s="86">
        <v>12.97265168126693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0.2022541256</v>
      </c>
      <c r="C13" s="43">
        <v>0.95</v>
      </c>
      <c r="D13" s="86">
        <v>12.97265168126693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0.2022541256</v>
      </c>
      <c r="C14" s="43">
        <v>0.95</v>
      </c>
      <c r="D14" s="86">
        <v>12.97265168126693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0.2022541256</v>
      </c>
      <c r="C15" s="43">
        <v>0.95</v>
      </c>
      <c r="D15" s="86">
        <v>12.97265168126693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0.67941748116227962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8.9203956176994357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8.9203956176994357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0.99413070000000003</v>
      </c>
      <c r="C21" s="43">
        <v>0.95</v>
      </c>
      <c r="D21" s="86">
        <v>44.23052776081574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22.365929113311349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4.2546328106455702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0.25129536421530002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0.15774558459999999</v>
      </c>
      <c r="C27" s="43">
        <v>0.95</v>
      </c>
      <c r="D27" s="86">
        <v>18.548511011776839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0.90024790968189705</v>
      </c>
      <c r="C29" s="43">
        <v>0.95</v>
      </c>
      <c r="D29" s="86">
        <v>109.5975303040908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0.66646007760184001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3.096815109E-2</v>
      </c>
      <c r="C32" s="43">
        <v>0.95</v>
      </c>
      <c r="D32" s="86">
        <v>1.454747276626283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0.28326289999999998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1.036071241780949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0.804024647511829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0.1233876644</v>
      </c>
      <c r="C3" s="13">
        <f>frac_mam_1_5months * 2.6</f>
        <v>0.1233876644</v>
      </c>
      <c r="D3" s="13">
        <f>frac_mam_6_11months * 2.6</f>
        <v>1.2999947220000004E-2</v>
      </c>
      <c r="E3" s="13">
        <f>frac_mam_12_23months * 2.6</f>
        <v>6.7767934000000007E-3</v>
      </c>
      <c r="F3" s="13">
        <f>frac_mam_24_59months * 2.6</f>
        <v>1.3908076520000002E-3</v>
      </c>
    </row>
    <row r="4" spans="1:6" ht="15.75" customHeight="1" x14ac:dyDescent="0.25">
      <c r="A4" s="78" t="s">
        <v>204</v>
      </c>
      <c r="B4" s="13">
        <f>frac_sam_1month * 2.6</f>
        <v>0</v>
      </c>
      <c r="C4" s="13">
        <f>frac_sam_1_5months * 2.6</f>
        <v>0</v>
      </c>
      <c r="D4" s="13">
        <f>frac_sam_6_11months * 2.6</f>
        <v>0</v>
      </c>
      <c r="E4" s="13">
        <f>frac_sam_12_23months * 2.6</f>
        <v>0</v>
      </c>
      <c r="F4" s="13">
        <f>frac_sam_24_59months * 2.6</f>
        <v>2.3031088080000001E-3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4.4999999999999998E-2</v>
      </c>
      <c r="E2" s="47">
        <f>food_insecure</f>
        <v>4.4999999999999998E-2</v>
      </c>
      <c r="F2" s="47">
        <f>food_insecure</f>
        <v>4.4999999999999998E-2</v>
      </c>
      <c r="G2" s="47">
        <f>food_insecure</f>
        <v>4.4999999999999998E-2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4.4999999999999998E-2</v>
      </c>
      <c r="F5" s="47">
        <f>food_insecure</f>
        <v>4.4999999999999998E-2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4.4999999999999998E-2</v>
      </c>
      <c r="F8" s="47">
        <f>food_insecure</f>
        <v>4.4999999999999998E-2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4.4999999999999998E-2</v>
      </c>
      <c r="F9" s="47">
        <f>food_insecure</f>
        <v>4.4999999999999998E-2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0.74</v>
      </c>
      <c r="E10" s="47">
        <f>IF(ISBLANK(comm_deliv), frac_children_health_facility,1)</f>
        <v>0.74</v>
      </c>
      <c r="F10" s="47">
        <f>IF(ISBLANK(comm_deliv), frac_children_health_facility,1)</f>
        <v>0.74</v>
      </c>
      <c r="G10" s="47">
        <f>IF(ISBLANK(comm_deliv), frac_children_health_facility,1)</f>
        <v>0.74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4.4999999999999998E-2</v>
      </c>
      <c r="I15" s="47">
        <f>food_insecure</f>
        <v>4.4999999999999998E-2</v>
      </c>
      <c r="J15" s="47">
        <f>food_insecure</f>
        <v>4.4999999999999998E-2</v>
      </c>
      <c r="K15" s="47">
        <f>food_insecure</f>
        <v>4.4999999999999998E-2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0.88300000000000001</v>
      </c>
      <c r="I18" s="47">
        <f>frac_PW_health_facility</f>
        <v>0.88300000000000001</v>
      </c>
      <c r="J18" s="47">
        <f>frac_PW_health_facility</f>
        <v>0.88300000000000001</v>
      </c>
      <c r="K18" s="47">
        <f>frac_PW_health_facility</f>
        <v>0.88300000000000001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0.249</v>
      </c>
      <c r="M24" s="47">
        <f>famplan_unmet_need</f>
        <v>0.249</v>
      </c>
      <c r="N24" s="47">
        <f>famplan_unmet_need</f>
        <v>0.249</v>
      </c>
      <c r="O24" s="47">
        <f>famplan_unmet_need</f>
        <v>0.249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5.6725024604796026E-3</v>
      </c>
      <c r="M25" s="47">
        <f>(1-food_insecure)*(0.49)+food_insecure*(0.7)</f>
        <v>0.49944999999999995</v>
      </c>
      <c r="N25" s="47">
        <f>(1-food_insecure)*(0.49)+food_insecure*(0.7)</f>
        <v>0.49944999999999995</v>
      </c>
      <c r="O25" s="47">
        <f>(1-food_insecure)*(0.49)+food_insecure*(0.7)</f>
        <v>0.49944999999999995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2.4310724830626869E-3</v>
      </c>
      <c r="M26" s="47">
        <f>(1-food_insecure)*(0.21)+food_insecure*(0.3)</f>
        <v>0.21404999999999999</v>
      </c>
      <c r="N26" s="47">
        <f>(1-food_insecure)*(0.21)+food_insecure*(0.3)</f>
        <v>0.21404999999999999</v>
      </c>
      <c r="O26" s="47">
        <f>(1-food_insecure)*(0.21)+food_insecure*(0.3)</f>
        <v>0.21404999999999999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3.2539232254027556E-3</v>
      </c>
      <c r="M27" s="47">
        <f>(1-food_insecure)*(0.3)</f>
        <v>0.28649999999999998</v>
      </c>
      <c r="N27" s="47">
        <f>(1-food_insecure)*(0.3)</f>
        <v>0.28649999999999998</v>
      </c>
      <c r="O27" s="47">
        <f>(1-food_insecure)*(0.3)</f>
        <v>0.28649999999999998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0.98864250183105495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44568.455999999998</v>
      </c>
      <c r="C2" s="37">
        <v>95000</v>
      </c>
      <c r="D2" s="37">
        <v>219000</v>
      </c>
      <c r="E2" s="37">
        <v>258000</v>
      </c>
      <c r="F2" s="37">
        <v>254000</v>
      </c>
      <c r="G2" s="9">
        <f t="shared" ref="G2:G40" si="0">C2+D2+E2+F2</f>
        <v>826000</v>
      </c>
      <c r="H2" s="9">
        <f t="shared" ref="H2:H40" si="1">(B2 + stillbirth*B2/(1000-stillbirth))/(1-abortion)</f>
        <v>50937.767584195026</v>
      </c>
      <c r="I2" s="9">
        <f t="shared" ref="I2:I40" si="2">G2-H2</f>
        <v>775062.23241580499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43653.60500000001</v>
      </c>
      <c r="C3" s="37">
        <v>98000</v>
      </c>
      <c r="D3" s="37">
        <v>209000</v>
      </c>
      <c r="E3" s="37">
        <v>257000</v>
      </c>
      <c r="F3" s="37">
        <v>254000</v>
      </c>
      <c r="G3" s="9">
        <f t="shared" si="0"/>
        <v>818000</v>
      </c>
      <c r="H3" s="9">
        <f t="shared" si="1"/>
        <v>49892.174539370491</v>
      </c>
      <c r="I3" s="9">
        <f t="shared" si="2"/>
        <v>768107.82546062954</v>
      </c>
    </row>
    <row r="4" spans="1:9" ht="15.75" customHeight="1" x14ac:dyDescent="0.25">
      <c r="A4" s="69">
        <f t="shared" si="3"/>
        <v>2023</v>
      </c>
      <c r="B4" s="36">
        <v>42756.12000000001</v>
      </c>
      <c r="C4" s="37">
        <v>102000</v>
      </c>
      <c r="D4" s="37">
        <v>200000</v>
      </c>
      <c r="E4" s="37">
        <v>256000</v>
      </c>
      <c r="F4" s="37">
        <v>253000</v>
      </c>
      <c r="G4" s="9">
        <f t="shared" si="0"/>
        <v>811000</v>
      </c>
      <c r="H4" s="9">
        <f t="shared" si="1"/>
        <v>48866.429282673671</v>
      </c>
      <c r="I4" s="9">
        <f t="shared" si="2"/>
        <v>762133.57071732637</v>
      </c>
    </row>
    <row r="5" spans="1:9" ht="15.75" customHeight="1" x14ac:dyDescent="0.25">
      <c r="A5" s="69">
        <f t="shared" si="3"/>
        <v>2024</v>
      </c>
      <c r="B5" s="36">
        <v>41852.434000000008</v>
      </c>
      <c r="C5" s="37">
        <v>106000</v>
      </c>
      <c r="D5" s="37">
        <v>193000</v>
      </c>
      <c r="E5" s="37">
        <v>253000</v>
      </c>
      <c r="F5" s="37">
        <v>253000</v>
      </c>
      <c r="G5" s="9">
        <f t="shared" si="0"/>
        <v>805000</v>
      </c>
      <c r="H5" s="9">
        <f t="shared" si="1"/>
        <v>47833.596836400662</v>
      </c>
      <c r="I5" s="9">
        <f t="shared" si="2"/>
        <v>757166.40316359932</v>
      </c>
    </row>
    <row r="6" spans="1:9" ht="15.75" customHeight="1" x14ac:dyDescent="0.25">
      <c r="A6" s="69">
        <f t="shared" si="3"/>
        <v>2025</v>
      </c>
      <c r="B6" s="36">
        <v>40943.156000000003</v>
      </c>
      <c r="C6" s="37">
        <v>110000</v>
      </c>
      <c r="D6" s="37">
        <v>188000</v>
      </c>
      <c r="E6" s="37">
        <v>250000</v>
      </c>
      <c r="F6" s="37">
        <v>252000</v>
      </c>
      <c r="G6" s="9">
        <f t="shared" si="0"/>
        <v>800000</v>
      </c>
      <c r="H6" s="9">
        <f t="shared" si="1"/>
        <v>46794.373233199738</v>
      </c>
      <c r="I6" s="9">
        <f t="shared" si="2"/>
        <v>753205.6267668003</v>
      </c>
    </row>
    <row r="7" spans="1:9" ht="15.75" customHeight="1" x14ac:dyDescent="0.25">
      <c r="A7" s="69">
        <f t="shared" si="3"/>
        <v>2026</v>
      </c>
      <c r="B7" s="36">
        <v>40478.227200000001</v>
      </c>
      <c r="C7" s="37">
        <v>113000</v>
      </c>
      <c r="D7" s="37">
        <v>184000</v>
      </c>
      <c r="E7" s="37">
        <v>244000</v>
      </c>
      <c r="F7" s="37">
        <v>251000</v>
      </c>
      <c r="G7" s="9">
        <f t="shared" si="0"/>
        <v>792000</v>
      </c>
      <c r="H7" s="9">
        <f t="shared" si="1"/>
        <v>46263.001108538323</v>
      </c>
      <c r="I7" s="9">
        <f t="shared" si="2"/>
        <v>745736.99889146164</v>
      </c>
    </row>
    <row r="8" spans="1:9" ht="15.75" customHeight="1" x14ac:dyDescent="0.25">
      <c r="A8" s="69">
        <f t="shared" si="3"/>
        <v>2027</v>
      </c>
      <c r="B8" s="36">
        <v>40015.752399999998</v>
      </c>
      <c r="C8" s="37">
        <v>117000</v>
      </c>
      <c r="D8" s="37">
        <v>184000</v>
      </c>
      <c r="E8" s="37">
        <v>237000</v>
      </c>
      <c r="F8" s="37">
        <v>250000</v>
      </c>
      <c r="G8" s="9">
        <f t="shared" si="0"/>
        <v>788000</v>
      </c>
      <c r="H8" s="9">
        <f t="shared" si="1"/>
        <v>45734.433686863507</v>
      </c>
      <c r="I8" s="9">
        <f t="shared" si="2"/>
        <v>742265.56631313649</v>
      </c>
    </row>
    <row r="9" spans="1:9" ht="15.75" customHeight="1" x14ac:dyDescent="0.25">
      <c r="A9" s="69">
        <f t="shared" si="3"/>
        <v>2028</v>
      </c>
      <c r="B9" s="36">
        <v>39544.701000000008</v>
      </c>
      <c r="C9" s="37">
        <v>119000</v>
      </c>
      <c r="D9" s="37">
        <v>185000</v>
      </c>
      <c r="E9" s="37">
        <v>230000</v>
      </c>
      <c r="F9" s="37">
        <v>250000</v>
      </c>
      <c r="G9" s="9">
        <f t="shared" si="0"/>
        <v>784000</v>
      </c>
      <c r="H9" s="9">
        <f t="shared" si="1"/>
        <v>45196.063976828926</v>
      </c>
      <c r="I9" s="9">
        <f t="shared" si="2"/>
        <v>738803.93602317106</v>
      </c>
    </row>
    <row r="10" spans="1:9" ht="15.75" customHeight="1" x14ac:dyDescent="0.25">
      <c r="A10" s="69">
        <f t="shared" si="3"/>
        <v>2029</v>
      </c>
      <c r="B10" s="36">
        <v>39076.267200000009</v>
      </c>
      <c r="C10" s="37">
        <v>121000</v>
      </c>
      <c r="D10" s="37">
        <v>187000</v>
      </c>
      <c r="E10" s="37">
        <v>221000</v>
      </c>
      <c r="F10" s="37">
        <v>250000</v>
      </c>
      <c r="G10" s="9">
        <f t="shared" si="0"/>
        <v>779000</v>
      </c>
      <c r="H10" s="9">
        <f t="shared" si="1"/>
        <v>44660.685949980041</v>
      </c>
      <c r="I10" s="9">
        <f t="shared" si="2"/>
        <v>734339.31405001995</v>
      </c>
    </row>
    <row r="11" spans="1:9" ht="15.75" customHeight="1" x14ac:dyDescent="0.25">
      <c r="A11" s="69">
        <f t="shared" si="3"/>
        <v>2030</v>
      </c>
      <c r="B11" s="36">
        <v>38599.584000000003</v>
      </c>
      <c r="C11" s="37">
        <v>122000</v>
      </c>
      <c r="D11" s="37">
        <v>192000</v>
      </c>
      <c r="E11" s="37">
        <v>213000</v>
      </c>
      <c r="F11" s="37">
        <v>249000</v>
      </c>
      <c r="G11" s="9">
        <f t="shared" si="0"/>
        <v>776000</v>
      </c>
      <c r="H11" s="9">
        <f t="shared" si="1"/>
        <v>44115.879595169572</v>
      </c>
      <c r="I11" s="9">
        <f t="shared" si="2"/>
        <v>731884.12040483044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2948709.741419428</v>
      </c>
      <c r="I12" s="9">
        <f t="shared" si="2"/>
        <v>15634959.258580573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3005855.2790438356</v>
      </c>
      <c r="I13" s="9">
        <f t="shared" si="2"/>
        <v>16168724.720956165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3074429.9241931248</v>
      </c>
      <c r="I14" s="9">
        <f t="shared" si="2"/>
        <v>16701826.075806875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3131575.4618175323</v>
      </c>
      <c r="I15" s="9">
        <f t="shared" si="2"/>
        <v>17255152.538182467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7.0446007107099917E-2</v>
      </c>
    </row>
    <row r="5" spans="1:8" ht="15.75" customHeight="1" x14ac:dyDescent="0.25">
      <c r="B5" s="11" t="s">
        <v>70</v>
      </c>
      <c r="C5" s="38">
        <v>4.0699537803532949E-2</v>
      </c>
    </row>
    <row r="6" spans="1:8" ht="15.75" customHeight="1" x14ac:dyDescent="0.25">
      <c r="B6" s="11" t="s">
        <v>71</v>
      </c>
      <c r="C6" s="38">
        <v>0.1153235796921131</v>
      </c>
    </row>
    <row r="7" spans="1:8" ht="15.75" customHeight="1" x14ac:dyDescent="0.25">
      <c r="B7" s="11" t="s">
        <v>72</v>
      </c>
      <c r="C7" s="38">
        <v>0.41170082914832029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0.27875757286865838</v>
      </c>
    </row>
    <row r="10" spans="1:8" ht="15.75" customHeight="1" x14ac:dyDescent="0.25">
      <c r="B10" s="11" t="s">
        <v>75</v>
      </c>
      <c r="C10" s="38">
        <v>8.3072473380275388E-2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2.2340374351672191E-2</v>
      </c>
      <c r="D14" s="38">
        <v>2.2340374351672191E-2</v>
      </c>
      <c r="E14" s="38">
        <v>2.2340374351672191E-2</v>
      </c>
      <c r="F14" s="38">
        <v>2.2340374351672191E-2</v>
      </c>
    </row>
    <row r="15" spans="1:8" ht="15.75" customHeight="1" x14ac:dyDescent="0.25">
      <c r="B15" s="11" t="s">
        <v>82</v>
      </c>
      <c r="C15" s="38">
        <v>0.1247605641483811</v>
      </c>
      <c r="D15" s="38">
        <v>0.1247605641483811</v>
      </c>
      <c r="E15" s="38">
        <v>0.1247605641483811</v>
      </c>
      <c r="F15" s="38">
        <v>0.1247605641483811</v>
      </c>
    </row>
    <row r="16" spans="1:8" ht="15.75" customHeight="1" x14ac:dyDescent="0.25">
      <c r="B16" s="11" t="s">
        <v>83</v>
      </c>
      <c r="C16" s="38">
        <v>2.80941191099555E-2</v>
      </c>
      <c r="D16" s="38">
        <v>2.80941191099555E-2</v>
      </c>
      <c r="E16" s="38">
        <v>2.80941191099555E-2</v>
      </c>
      <c r="F16" s="38">
        <v>2.80941191099555E-2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6.3401446240469216E-3</v>
      </c>
      <c r="D19" s="38">
        <v>6.3401446240469216E-3</v>
      </c>
      <c r="E19" s="38">
        <v>6.3401446240469216E-3</v>
      </c>
      <c r="F19" s="38">
        <v>6.3401446240469216E-3</v>
      </c>
    </row>
    <row r="20" spans="1:8" ht="15.75" customHeight="1" x14ac:dyDescent="0.25">
      <c r="B20" s="11" t="s">
        <v>87</v>
      </c>
      <c r="C20" s="38">
        <v>5.0909050821758443E-2</v>
      </c>
      <c r="D20" s="38">
        <v>5.0909050821758443E-2</v>
      </c>
      <c r="E20" s="38">
        <v>5.0909050821758443E-2</v>
      </c>
      <c r="F20" s="38">
        <v>5.0909050821758443E-2</v>
      </c>
    </row>
    <row r="21" spans="1:8" ht="15.75" customHeight="1" x14ac:dyDescent="0.25">
      <c r="B21" s="11" t="s">
        <v>88</v>
      </c>
      <c r="C21" s="38">
        <v>0.1854839375377427</v>
      </c>
      <c r="D21" s="38">
        <v>0.1854839375377427</v>
      </c>
      <c r="E21" s="38">
        <v>0.1854839375377427</v>
      </c>
      <c r="F21" s="38">
        <v>0.1854839375377427</v>
      </c>
    </row>
    <row r="22" spans="1:8" ht="15.75" customHeight="1" x14ac:dyDescent="0.25">
      <c r="B22" s="11" t="s">
        <v>89</v>
      </c>
      <c r="C22" s="38">
        <v>0.58207180940644321</v>
      </c>
      <c r="D22" s="38">
        <v>0.58207180940644321</v>
      </c>
      <c r="E22" s="38">
        <v>0.58207180940644321</v>
      </c>
      <c r="F22" s="38">
        <v>0.58207180940644321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3.5118521999999999E-2</v>
      </c>
    </row>
    <row r="27" spans="1:8" ht="15.75" customHeight="1" x14ac:dyDescent="0.25">
      <c r="B27" s="11" t="s">
        <v>92</v>
      </c>
      <c r="C27" s="38">
        <v>3.0268353000000001E-2</v>
      </c>
    </row>
    <row r="28" spans="1:8" ht="15.75" customHeight="1" x14ac:dyDescent="0.25">
      <c r="B28" s="11" t="s">
        <v>93</v>
      </c>
      <c r="C28" s="38">
        <v>4.2532465999999998E-2</v>
      </c>
    </row>
    <row r="29" spans="1:8" ht="15.75" customHeight="1" x14ac:dyDescent="0.25">
      <c r="B29" s="11" t="s">
        <v>94</v>
      </c>
      <c r="C29" s="38">
        <v>0.11442039499999999</v>
      </c>
    </row>
    <row r="30" spans="1:8" ht="15.75" customHeight="1" x14ac:dyDescent="0.25">
      <c r="B30" s="11" t="s">
        <v>95</v>
      </c>
      <c r="C30" s="38">
        <v>6.6051589999999993E-2</v>
      </c>
    </row>
    <row r="31" spans="1:8" ht="15.75" customHeight="1" x14ac:dyDescent="0.25">
      <c r="B31" s="11" t="s">
        <v>96</v>
      </c>
      <c r="C31" s="38">
        <v>4.992891800000001E-2</v>
      </c>
    </row>
    <row r="32" spans="1:8" ht="15.75" customHeight="1" x14ac:dyDescent="0.25">
      <c r="B32" s="11" t="s">
        <v>97</v>
      </c>
      <c r="C32" s="38">
        <v>0.10155209799999999</v>
      </c>
    </row>
    <row r="33" spans="2:3" ht="15.75" customHeight="1" x14ac:dyDescent="0.25">
      <c r="B33" s="11" t="s">
        <v>98</v>
      </c>
      <c r="C33" s="38">
        <v>0.24299047300000001</v>
      </c>
    </row>
    <row r="34" spans="2:3" ht="15.75" customHeight="1" x14ac:dyDescent="0.25">
      <c r="B34" s="11" t="s">
        <v>99</v>
      </c>
      <c r="C34" s="38">
        <v>0.31713718499999999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0.83710129138440026</v>
      </c>
      <c r="D2" s="99">
        <f>IFERROR(1-_xlfn.NORM.DIST(_xlfn.NORM.INV(SUM(D4:D5), 0, 1) + 1, 0, 1, TRUE), "")</f>
        <v>0.83710129138440026</v>
      </c>
      <c r="E2" s="99">
        <f>IFERROR(1-_xlfn.NORM.DIST(_xlfn.NORM.INV(SUM(E4:E5), 0, 1) + 1, 0, 1, TRUE), "")</f>
        <v>0.86637736141775201</v>
      </c>
      <c r="F2" s="99">
        <f>IFERROR(1-_xlfn.NORM.DIST(_xlfn.NORM.INV(SUM(F4:F5), 0, 1) + 1, 0, 1, TRUE), "")</f>
        <v>0.73699803888635373</v>
      </c>
      <c r="G2" s="99">
        <f>IFERROR(1-_xlfn.NORM.DIST(_xlfn.NORM.INV(SUM(G4:G5), 0, 1) + 1, 0, 1, TRUE), "")</f>
        <v>0.68230982203388346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0.13919343131559969</v>
      </c>
      <c r="D3" s="99">
        <f>IFERROR(_xlfn.NORM.DIST(_xlfn.NORM.INV(SUM(D4:D5), 0, 1) + 1, 0, 1, TRUE) - SUM(D4:D5), "")</f>
        <v>0.13919343131559969</v>
      </c>
      <c r="E3" s="99">
        <f>IFERROR(_xlfn.NORM.DIST(_xlfn.NORM.INV(SUM(E4:E5), 0, 1) + 1, 0, 1, TRUE) - SUM(E4:E5), "")</f>
        <v>0.11616884238224802</v>
      </c>
      <c r="F3" s="99">
        <f>IFERROR(_xlfn.NORM.DIST(_xlfn.NORM.INV(SUM(F4:F5), 0, 1) + 1, 0, 1, TRUE) - SUM(F4:F5), "")</f>
        <v>0.21188490611364627</v>
      </c>
      <c r="G3" s="99">
        <f>IFERROR(_xlfn.NORM.DIST(_xlfn.NORM.INV(SUM(G4:G5), 0, 1) + 1, 0, 1, TRUE) - SUM(G4:G5), "")</f>
        <v>0.24747194996611654</v>
      </c>
    </row>
    <row r="4" spans="1:15" ht="15.75" customHeight="1" x14ac:dyDescent="0.25">
      <c r="B4" s="69" t="s">
        <v>104</v>
      </c>
      <c r="C4" s="39">
        <v>1.5584303000000001E-2</v>
      </c>
      <c r="D4" s="39">
        <v>1.5584303000000001E-2</v>
      </c>
      <c r="E4" s="39">
        <v>9.9589859999999995E-3</v>
      </c>
      <c r="F4" s="39">
        <v>3.1561387000000003E-2</v>
      </c>
      <c r="G4" s="39">
        <v>5.6892027999999997E-2</v>
      </c>
    </row>
    <row r="5" spans="1:15" ht="15.75" customHeight="1" x14ac:dyDescent="0.25">
      <c r="B5" s="69" t="s">
        <v>105</v>
      </c>
      <c r="C5" s="39">
        <v>8.1209743000000001E-3</v>
      </c>
      <c r="D5" s="39">
        <v>8.1209743000000001E-3</v>
      </c>
      <c r="E5" s="39">
        <v>7.4948102000000003E-3</v>
      </c>
      <c r="F5" s="39">
        <v>1.9555667999999998E-2</v>
      </c>
      <c r="G5" s="39">
        <v>1.33262E-2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0.748580409520338</v>
      </c>
      <c r="D8" s="99">
        <f>IFERROR(1-_xlfn.NORM.DIST(_xlfn.NORM.INV(SUM(D10:D11), 0, 1) + 1, 0, 1, TRUE), "")</f>
        <v>0.748580409520338</v>
      </c>
      <c r="E8" s="99">
        <f>IFERROR(1-_xlfn.NORM.DIST(_xlfn.NORM.INV(SUM(E10:E11), 0, 1) + 1, 0, 1, TRUE), "")</f>
        <v>0.94246758823772292</v>
      </c>
      <c r="F8" s="99">
        <f>IFERROR(1-_xlfn.NORM.DIST(_xlfn.NORM.INV(SUM(F10:F11), 0, 1) + 1, 0, 1, TRUE), "")</f>
        <v>0.9635593658239977</v>
      </c>
      <c r="G8" s="99">
        <f>IFERROR(1-_xlfn.NORM.DIST(_xlfn.NORM.INV(SUM(G10:G11), 0, 1) + 1, 0, 1, TRUE), "")</f>
        <v>0.97639362576512445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0.20396279647966201</v>
      </c>
      <c r="D9" s="99">
        <f>IFERROR(_xlfn.NORM.DIST(_xlfn.NORM.INV(SUM(D10:D11), 0, 1) + 1, 0, 1, TRUE) - SUM(D10:D11), "")</f>
        <v>0.20396279647966201</v>
      </c>
      <c r="E9" s="99">
        <f>IFERROR(_xlfn.NORM.DIST(_xlfn.NORM.INV(SUM(E10:E11), 0, 1) + 1, 0, 1, TRUE) - SUM(E10:E11), "")</f>
        <v>5.2532432062277035E-2</v>
      </c>
      <c r="F9" s="99">
        <f>IFERROR(_xlfn.NORM.DIST(_xlfn.NORM.INV(SUM(F10:F11), 0, 1) + 1, 0, 1, TRUE) - SUM(F10:F11), "")</f>
        <v>3.3834175176002249E-2</v>
      </c>
      <c r="G9" s="99">
        <f>IFERROR(_xlfn.NORM.DIST(_xlfn.NORM.INV(SUM(G10:G11), 0, 1) + 1, 0, 1, TRUE) - SUM(G10:G11), "")</f>
        <v>2.2185637134875522E-2</v>
      </c>
    </row>
    <row r="10" spans="1:15" ht="15.75" customHeight="1" x14ac:dyDescent="0.25">
      <c r="B10" s="69" t="s">
        <v>109</v>
      </c>
      <c r="C10" s="39">
        <v>4.7456793999999997E-2</v>
      </c>
      <c r="D10" s="39">
        <v>4.7456793999999997E-2</v>
      </c>
      <c r="E10" s="39">
        <v>4.9999797000000014E-3</v>
      </c>
      <c r="F10" s="39">
        <v>2.6064590000000002E-3</v>
      </c>
      <c r="G10" s="39">
        <v>5.3492602000000005E-4</v>
      </c>
    </row>
    <row r="11" spans="1:15" ht="15.75" customHeight="1" x14ac:dyDescent="0.25">
      <c r="B11" s="69" t="s">
        <v>110</v>
      </c>
      <c r="C11" s="39">
        <v>0</v>
      </c>
      <c r="D11" s="39">
        <v>0</v>
      </c>
      <c r="E11" s="39">
        <v>0</v>
      </c>
      <c r="F11" s="39">
        <v>0</v>
      </c>
      <c r="G11" s="39">
        <v>8.8581108000000003E-4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0.11741428550000001</v>
      </c>
      <c r="D14" s="40">
        <v>0.104521495984</v>
      </c>
      <c r="E14" s="40">
        <v>0.104521495984</v>
      </c>
      <c r="F14" s="40">
        <v>7.1872665149799994E-2</v>
      </c>
      <c r="G14" s="40">
        <v>7.1872665149799994E-2</v>
      </c>
      <c r="H14" s="41">
        <v>0.30099999999999999</v>
      </c>
      <c r="I14" s="41">
        <v>0.30099999999999999</v>
      </c>
      <c r="J14" s="41">
        <v>0.30099999999999999</v>
      </c>
      <c r="K14" s="41">
        <v>0.30099999999999999</v>
      </c>
      <c r="L14" s="41">
        <v>0.27400000000000002</v>
      </c>
      <c r="M14" s="41">
        <v>0.27400000000000002</v>
      </c>
      <c r="N14" s="41">
        <v>0.27400000000000002</v>
      </c>
      <c r="O14" s="41">
        <v>0.27400000000000002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7.2469271153455E-2</v>
      </c>
      <c r="D15" s="99">
        <f t="shared" si="0"/>
        <v>6.4511712536284627E-2</v>
      </c>
      <c r="E15" s="99">
        <f t="shared" si="0"/>
        <v>6.4511712536284627E-2</v>
      </c>
      <c r="F15" s="99">
        <f t="shared" si="0"/>
        <v>4.4360527657108052E-2</v>
      </c>
      <c r="G15" s="99">
        <f t="shared" si="0"/>
        <v>4.4360527657108052E-2</v>
      </c>
      <c r="H15" s="99">
        <f t="shared" si="0"/>
        <v>0.18578020999999997</v>
      </c>
      <c r="I15" s="99">
        <f t="shared" si="0"/>
        <v>0.18578020999999997</v>
      </c>
      <c r="J15" s="99">
        <f t="shared" si="0"/>
        <v>0.18578020999999997</v>
      </c>
      <c r="K15" s="99">
        <f t="shared" si="0"/>
        <v>0.18578020999999997</v>
      </c>
      <c r="L15" s="99">
        <f t="shared" si="0"/>
        <v>0.16911553999999998</v>
      </c>
      <c r="M15" s="99">
        <f t="shared" si="0"/>
        <v>0.16911553999999998</v>
      </c>
      <c r="N15" s="99">
        <f t="shared" si="0"/>
        <v>0.16911553999999998</v>
      </c>
      <c r="O15" s="99">
        <f t="shared" si="0"/>
        <v>0.16911553999999998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0.26981300000000003</v>
      </c>
      <c r="D2" s="39">
        <v>0.182699</v>
      </c>
      <c r="E2" s="39"/>
      <c r="F2" s="39"/>
      <c r="G2" s="39"/>
    </row>
    <row r="3" spans="1:7" x14ac:dyDescent="0.25">
      <c r="B3" s="78" t="s">
        <v>120</v>
      </c>
      <c r="C3" s="39">
        <v>0.23890230000000001</v>
      </c>
      <c r="D3" s="39">
        <v>0.15771360000000001</v>
      </c>
      <c r="E3" s="39"/>
      <c r="F3" s="39"/>
      <c r="G3" s="39"/>
    </row>
    <row r="4" spans="1:7" x14ac:dyDescent="0.25">
      <c r="B4" s="78" t="s">
        <v>121</v>
      </c>
      <c r="C4" s="39">
        <v>0.36290050000000001</v>
      </c>
      <c r="D4" s="39">
        <v>0.36913839999999998</v>
      </c>
      <c r="E4" s="39">
        <v>0.51563525199890103</v>
      </c>
      <c r="F4" s="39">
        <v>0.301312446594238</v>
      </c>
      <c r="G4" s="39"/>
    </row>
    <row r="5" spans="1:7" x14ac:dyDescent="0.25">
      <c r="B5" s="78" t="s">
        <v>122</v>
      </c>
      <c r="C5" s="100">
        <v>0.1283841</v>
      </c>
      <c r="D5" s="100">
        <v>0.29044900000000001</v>
      </c>
      <c r="E5" s="100">
        <f>1-E2-E3-E4</f>
        <v>0.48436474800109897</v>
      </c>
      <c r="F5" s="100">
        <f>1-F2-F3-F4</f>
        <v>0.69868755340576194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2023-01-25T00:09:19Z</dcterms:modified>
</cp:coreProperties>
</file>