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B3CF043-9C82-4A31-8612-46DB37C2643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<sst xmlns="http://schemas.openxmlformats.org/spreadsheetml/2006/main" count="2093" uniqueCount="335">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</sst>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305157.984375</v>
      </c>
    </row>
    <row r="8" spans="1:3" ht="15" customHeight="1" x14ac:dyDescent="0.25">
      <c r="B8" s="69" t="s">
        <v>8</v>
      </c>
      <c r="C8" s="32">
        <v>0.67099999999999993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0.64900000000000002</v>
      </c>
    </row>
    <row r="12" spans="1:3" ht="15" customHeight="1" x14ac:dyDescent="0.25">
      <c r="B12" s="69" t="s">
        <v>12</v>
      </c>
      <c r="C12" s="32">
        <v>0.34300000000000003</v>
      </c>
    </row>
    <row r="13" spans="1:3" ht="15" customHeight="1" x14ac:dyDescent="0.25">
      <c r="B13" s="69" t="s">
        <v>13</v>
      </c>
      <c r="C13" s="32">
        <v>0.624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9.4700000000000006E-2</v>
      </c>
    </row>
    <row r="24" spans="1:3" ht="15" customHeight="1" x14ac:dyDescent="0.25">
      <c r="B24" s="7" t="s">
        <v>22</v>
      </c>
      <c r="C24" s="33">
        <v>0.47560000000000002</v>
      </c>
    </row>
    <row r="25" spans="1:3" ht="15" customHeight="1" x14ac:dyDescent="0.25">
      <c r="B25" s="7" t="s">
        <v>23</v>
      </c>
      <c r="C25" s="33">
        <v>0.35120000000000001</v>
      </c>
    </row>
    <row r="26" spans="1:3" ht="15" customHeight="1" x14ac:dyDescent="0.25">
      <c r="B26" s="7" t="s">
        <v>24</v>
      </c>
      <c r="C26" s="33">
        <v>7.85E-2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0.24526484356328099</v>
      </c>
    </row>
    <row r="30" spans="1:3" ht="14.25" customHeight="1" x14ac:dyDescent="0.25">
      <c r="B30" s="15" t="s">
        <v>27</v>
      </c>
      <c r="C30" s="42">
        <v>7.1366248290898701E-2</v>
      </c>
    </row>
    <row r="31" spans="1:3" ht="14.25" customHeight="1" x14ac:dyDescent="0.25">
      <c r="B31" s="15" t="s">
        <v>28</v>
      </c>
      <c r="C31" s="42">
        <v>0.13383437787010799</v>
      </c>
    </row>
    <row r="32" spans="1:3" ht="14.25" customHeight="1" x14ac:dyDescent="0.25">
      <c r="B32" s="15" t="s">
        <v>29</v>
      </c>
      <c r="C32" s="42">
        <v>0.54953453027571197</v>
      </c>
    </row>
    <row r="33" spans="1:5" ht="13.2" customHeight="1" x14ac:dyDescent="0.25">
      <c r="B33" s="16" t="s">
        <v>30</v>
      </c>
      <c r="C33" s="98">
        <f>SUM(C29:C32)</f>
        <v>0.99999999999999967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35.085246215327899</v>
      </c>
    </row>
    <row r="38" spans="1:5" ht="15" customHeight="1" x14ac:dyDescent="0.25">
      <c r="B38" s="65" t="s">
        <v>34</v>
      </c>
      <c r="C38" s="94">
        <v>52.323206293495801</v>
      </c>
      <c r="D38" s="5"/>
      <c r="E38" s="6"/>
    </row>
    <row r="39" spans="1:5" ht="15" customHeight="1" x14ac:dyDescent="0.25">
      <c r="B39" s="65" t="s">
        <v>35</v>
      </c>
      <c r="C39" s="94">
        <v>78.473350284344406</v>
      </c>
      <c r="D39" s="5"/>
      <c r="E39" s="5"/>
    </row>
    <row r="40" spans="1:5" ht="15" customHeight="1" x14ac:dyDescent="0.25">
      <c r="B40" s="65" t="s">
        <v>36</v>
      </c>
      <c r="C40" s="94">
        <v>6.67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32.185635869999999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1.7934200000000001E-2</v>
      </c>
      <c r="D45" s="5"/>
    </row>
    <row r="46" spans="1:5" ht="15.75" customHeight="1" x14ac:dyDescent="0.25">
      <c r="B46" s="65" t="s">
        <v>41</v>
      </c>
      <c r="C46" s="33">
        <v>9.4305199999999992E-2</v>
      </c>
      <c r="D46" s="5"/>
    </row>
    <row r="47" spans="1:5" ht="15.75" customHeight="1" x14ac:dyDescent="0.25">
      <c r="B47" s="65" t="s">
        <v>42</v>
      </c>
      <c r="C47" s="33">
        <v>0.37280439999999998</v>
      </c>
      <c r="D47" s="5"/>
      <c r="E47" s="6"/>
    </row>
    <row r="48" spans="1:5" ht="15" customHeight="1" x14ac:dyDescent="0.25">
      <c r="B48" s="65" t="s">
        <v>43</v>
      </c>
      <c r="C48" s="97">
        <v>0.51495619999999998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0.44195400000000001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0.21075215999999999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0.62585077981227799</v>
      </c>
      <c r="C2" s="43">
        <v>0.95</v>
      </c>
      <c r="D2" s="86">
        <v>35.689233383193283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47.382446889693739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64.159596471670312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0.23379599852745619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0.19393675256463599</v>
      </c>
      <c r="C10" s="43">
        <v>0.95</v>
      </c>
      <c r="D10" s="86">
        <v>15.04169622018882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0.19393675256463599</v>
      </c>
      <c r="C11" s="43">
        <v>0.95</v>
      </c>
      <c r="D11" s="86">
        <v>15.04169622018882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0.19393675256463599</v>
      </c>
      <c r="C12" s="43">
        <v>0.95</v>
      </c>
      <c r="D12" s="86">
        <v>15.04169622018882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0.19393675256463599</v>
      </c>
      <c r="C13" s="43">
        <v>0.95</v>
      </c>
      <c r="D13" s="86">
        <v>15.04169622018882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0.19393675256463599</v>
      </c>
      <c r="C14" s="43">
        <v>0.95</v>
      </c>
      <c r="D14" s="86">
        <v>15.04169622018882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0.19393675256463599</v>
      </c>
      <c r="C15" s="43">
        <v>0.95</v>
      </c>
      <c r="D15" s="86">
        <v>15.04169622018882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0.2442892100584034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0.79339920000000008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1.584524665800485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1.584524665800485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0.50455093380000005</v>
      </c>
      <c r="C21" s="43">
        <v>0.95</v>
      </c>
      <c r="D21" s="86">
        <v>2.2607379783053059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25.63150323579427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4.9266956385450174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0.12753988049503001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0.15125855315919501</v>
      </c>
      <c r="C27" s="43">
        <v>0.95</v>
      </c>
      <c r="D27" s="86">
        <v>21.753258409153641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0.20538003002039601</v>
      </c>
      <c r="C29" s="43">
        <v>0.95</v>
      </c>
      <c r="D29" s="86">
        <v>62.659928701621617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0.91267686391518921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4.0261665E-3</v>
      </c>
      <c r="C32" s="43">
        <v>0.95</v>
      </c>
      <c r="D32" s="86">
        <v>0.46063596943431279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0.77036392210000004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0.90051289999999995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1.596381664E-2</v>
      </c>
      <c r="C38" s="43">
        <v>0.95</v>
      </c>
      <c r="D38" s="86">
        <v>4.0683420963409054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0.178250092095214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0.12463605031371107</v>
      </c>
      <c r="C3" s="13">
        <f>frac_mam_1_5months * 2.6</f>
        <v>0.12463605031371107</v>
      </c>
      <c r="D3" s="13">
        <f>frac_mam_6_11months * 2.6</f>
        <v>0.11172837764024741</v>
      </c>
      <c r="E3" s="13">
        <f>frac_mam_12_23months * 2.6</f>
        <v>0.16187800019979484</v>
      </c>
      <c r="F3" s="13">
        <f>frac_mam_24_59months * 2.6</f>
        <v>0.10301200225949282</v>
      </c>
    </row>
    <row r="4" spans="1:6" ht="15.75" customHeight="1" x14ac:dyDescent="0.25">
      <c r="A4" s="78" t="s">
        <v>204</v>
      </c>
      <c r="B4" s="13">
        <f>frac_sam_1month * 2.6</f>
        <v>6.1844377219676998E-2</v>
      </c>
      <c r="C4" s="13">
        <f>frac_sam_1_5months * 2.6</f>
        <v>6.1844377219676998E-2</v>
      </c>
      <c r="D4" s="13">
        <f>frac_sam_6_11months * 2.6</f>
        <v>5.2219681441783961E-2</v>
      </c>
      <c r="E4" s="13">
        <f>frac_sam_12_23months * 2.6</f>
        <v>3.8363620825111924E-2</v>
      </c>
      <c r="F4" s="13">
        <f>frac_sam_24_59months * 2.6</f>
        <v>2.8392555192112801E-2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0.67099999999999993</v>
      </c>
      <c r="E2" s="47">
        <f>food_insecure</f>
        <v>0.67099999999999993</v>
      </c>
      <c r="F2" s="47">
        <f>food_insecure</f>
        <v>0.67099999999999993</v>
      </c>
      <c r="G2" s="47">
        <f>food_insecure</f>
        <v>0.67099999999999993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0.67099999999999993</v>
      </c>
      <c r="F5" s="47">
        <f>food_insecure</f>
        <v>0.67099999999999993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0.67099999999999993</v>
      </c>
      <c r="F8" s="47">
        <f>food_insecure</f>
        <v>0.67099999999999993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0.67099999999999993</v>
      </c>
      <c r="F9" s="47">
        <f>food_insecure</f>
        <v>0.67099999999999993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0.34300000000000003</v>
      </c>
      <c r="E10" s="47">
        <f>IF(ISBLANK(comm_deliv), frac_children_health_facility,1)</f>
        <v>0.34300000000000003</v>
      </c>
      <c r="F10" s="47">
        <f>IF(ISBLANK(comm_deliv), frac_children_health_facility,1)</f>
        <v>0.34300000000000003</v>
      </c>
      <c r="G10" s="47">
        <f>IF(ISBLANK(comm_deliv), frac_children_health_facility,1)</f>
        <v>0.34300000000000003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0.67099999999999993</v>
      </c>
      <c r="I15" s="47">
        <f>food_insecure</f>
        <v>0.67099999999999993</v>
      </c>
      <c r="J15" s="47">
        <f>food_insecure</f>
        <v>0.67099999999999993</v>
      </c>
      <c r="K15" s="47">
        <f>food_insecure</f>
        <v>0.67099999999999993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0.64900000000000002</v>
      </c>
      <c r="I18" s="47">
        <f>frac_PW_health_facility</f>
        <v>0.64900000000000002</v>
      </c>
      <c r="J18" s="47">
        <f>frac_PW_health_facility</f>
        <v>0.64900000000000002</v>
      </c>
      <c r="K18" s="47">
        <f>frac_PW_health_facility</f>
        <v>0.64900000000000002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0.624</v>
      </c>
      <c r="M24" s="47">
        <f>famplan_unmet_need</f>
        <v>0.624</v>
      </c>
      <c r="N24" s="47">
        <f>famplan_unmet_need</f>
        <v>0.624</v>
      </c>
      <c r="O24" s="47">
        <f>famplan_unmet_need</f>
        <v>0.624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0.42521238697417196</v>
      </c>
      <c r="M25" s="47">
        <f>(1-food_insecure)*(0.49)+food_insecure*(0.7)</f>
        <v>0.63090999999999986</v>
      </c>
      <c r="N25" s="47">
        <f>(1-food_insecure)*(0.49)+food_insecure*(0.7)</f>
        <v>0.63090999999999986</v>
      </c>
      <c r="O25" s="47">
        <f>(1-food_insecure)*(0.49)+food_insecure*(0.7)</f>
        <v>0.63090999999999986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0.18223388013178801</v>
      </c>
      <c r="M26" s="47">
        <f>(1-food_insecure)*(0.21)+food_insecure*(0.3)</f>
        <v>0.27039000000000002</v>
      </c>
      <c r="N26" s="47">
        <f>(1-food_insecure)*(0.21)+food_insecure*(0.3)</f>
        <v>0.27039000000000002</v>
      </c>
      <c r="O26" s="47">
        <f>(1-food_insecure)*(0.21)+food_insecure*(0.3)</f>
        <v>0.27039000000000002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6.6520522094040024E-2</v>
      </c>
      <c r="M27" s="47">
        <f>(1-food_insecure)*(0.3)</f>
        <v>9.8700000000000024E-2</v>
      </c>
      <c r="N27" s="47">
        <f>(1-food_insecure)*(0.3)</f>
        <v>9.8700000000000024E-2</v>
      </c>
      <c r="O27" s="47">
        <f>(1-food_insecure)*(0.3)</f>
        <v>9.8700000000000024E-2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68955.75039999999</v>
      </c>
      <c r="C2" s="37">
        <v>105000</v>
      </c>
      <c r="D2" s="37">
        <v>178000</v>
      </c>
      <c r="E2" s="37">
        <v>139000</v>
      </c>
      <c r="F2" s="37">
        <v>90000</v>
      </c>
      <c r="G2" s="9">
        <f t="shared" ref="G2:G40" si="0">C2+D2+E2+F2</f>
        <v>512000</v>
      </c>
      <c r="H2" s="9">
        <f t="shared" ref="H2:H40" si="1">(B2 + stillbirth*B2/(1000-stillbirth))/(1-abortion)</f>
        <v>80964.707878836402</v>
      </c>
      <c r="I2" s="9">
        <f t="shared" ref="I2:I40" si="2">G2-H2</f>
        <v>431035.29212116357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69437.545599999983</v>
      </c>
      <c r="C3" s="37">
        <v>108000</v>
      </c>
      <c r="D3" s="37">
        <v>180000</v>
      </c>
      <c r="E3" s="37">
        <v>143000</v>
      </c>
      <c r="F3" s="37">
        <v>93000</v>
      </c>
      <c r="G3" s="9">
        <f t="shared" si="0"/>
        <v>524000</v>
      </c>
      <c r="H3" s="9">
        <f t="shared" si="1"/>
        <v>81530.409903673266</v>
      </c>
      <c r="I3" s="9">
        <f t="shared" si="2"/>
        <v>442469.59009632672</v>
      </c>
    </row>
    <row r="4" spans="1:9" ht="15.75" customHeight="1" x14ac:dyDescent="0.25">
      <c r="A4" s="69">
        <f t="shared" si="3"/>
        <v>2023</v>
      </c>
      <c r="B4" s="36">
        <v>69867.38559999998</v>
      </c>
      <c r="C4" s="37">
        <v>112000</v>
      </c>
      <c r="D4" s="37">
        <v>183000</v>
      </c>
      <c r="E4" s="37">
        <v>147000</v>
      </c>
      <c r="F4" s="37">
        <v>98000</v>
      </c>
      <c r="G4" s="9">
        <f t="shared" si="0"/>
        <v>540000</v>
      </c>
      <c r="H4" s="9">
        <f t="shared" si="1"/>
        <v>82035.108494186148</v>
      </c>
      <c r="I4" s="9">
        <f t="shared" si="2"/>
        <v>457964.89150581387</v>
      </c>
    </row>
    <row r="5" spans="1:9" ht="15.75" customHeight="1" x14ac:dyDescent="0.25">
      <c r="A5" s="69">
        <f t="shared" si="3"/>
        <v>2024</v>
      </c>
      <c r="B5" s="36">
        <v>70277.316599999962</v>
      </c>
      <c r="C5" s="37">
        <v>115000</v>
      </c>
      <c r="D5" s="37">
        <v>186000</v>
      </c>
      <c r="E5" s="37">
        <v>150000</v>
      </c>
      <c r="F5" s="37">
        <v>102000</v>
      </c>
      <c r="G5" s="9">
        <f t="shared" si="0"/>
        <v>553000</v>
      </c>
      <c r="H5" s="9">
        <f t="shared" si="1"/>
        <v>82516.430841821406</v>
      </c>
      <c r="I5" s="9">
        <f t="shared" si="2"/>
        <v>470483.56915817858</v>
      </c>
    </row>
    <row r="6" spans="1:9" ht="15.75" customHeight="1" x14ac:dyDescent="0.25">
      <c r="A6" s="69">
        <f t="shared" si="3"/>
        <v>2025</v>
      </c>
      <c r="B6" s="36">
        <v>70634.210000000006</v>
      </c>
      <c r="C6" s="37">
        <v>118000</v>
      </c>
      <c r="D6" s="37">
        <v>190000</v>
      </c>
      <c r="E6" s="37">
        <v>154000</v>
      </c>
      <c r="F6" s="37">
        <v>106000</v>
      </c>
      <c r="G6" s="9">
        <f t="shared" si="0"/>
        <v>568000</v>
      </c>
      <c r="H6" s="9">
        <f t="shared" si="1"/>
        <v>82935.478850250991</v>
      </c>
      <c r="I6" s="9">
        <f t="shared" si="2"/>
        <v>485064.52114974899</v>
      </c>
    </row>
    <row r="7" spans="1:9" ht="15.75" customHeight="1" x14ac:dyDescent="0.25">
      <c r="A7" s="69">
        <f t="shared" si="3"/>
        <v>2026</v>
      </c>
      <c r="B7" s="36">
        <v>71196.032400000011</v>
      </c>
      <c r="C7" s="37">
        <v>121000</v>
      </c>
      <c r="D7" s="37">
        <v>194000</v>
      </c>
      <c r="E7" s="37">
        <v>156000</v>
      </c>
      <c r="F7" s="37">
        <v>110000</v>
      </c>
      <c r="G7" s="9">
        <f t="shared" si="0"/>
        <v>581000</v>
      </c>
      <c r="H7" s="9">
        <f t="shared" si="1"/>
        <v>83595.145175857208</v>
      </c>
      <c r="I7" s="9">
        <f t="shared" si="2"/>
        <v>497404.85482414276</v>
      </c>
    </row>
    <row r="8" spans="1:9" ht="15.75" customHeight="1" x14ac:dyDescent="0.25">
      <c r="A8" s="69">
        <f t="shared" si="3"/>
        <v>2027</v>
      </c>
      <c r="B8" s="36">
        <v>71746.499799999991</v>
      </c>
      <c r="C8" s="37">
        <v>124000</v>
      </c>
      <c r="D8" s="37">
        <v>199000</v>
      </c>
      <c r="E8" s="37">
        <v>159000</v>
      </c>
      <c r="F8" s="37">
        <v>115000</v>
      </c>
      <c r="G8" s="9">
        <f t="shared" si="0"/>
        <v>597000</v>
      </c>
      <c r="H8" s="9">
        <f t="shared" si="1"/>
        <v>84241.478976581406</v>
      </c>
      <c r="I8" s="9">
        <f t="shared" si="2"/>
        <v>512758.52102341858</v>
      </c>
    </row>
    <row r="9" spans="1:9" ht="15.75" customHeight="1" x14ac:dyDescent="0.25">
      <c r="A9" s="69">
        <f t="shared" si="3"/>
        <v>2028</v>
      </c>
      <c r="B9" s="36">
        <v>72254.107199999999</v>
      </c>
      <c r="C9" s="37">
        <v>128000</v>
      </c>
      <c r="D9" s="37">
        <v>204000</v>
      </c>
      <c r="E9" s="37">
        <v>162000</v>
      </c>
      <c r="F9" s="37">
        <v>119000</v>
      </c>
      <c r="G9" s="9">
        <f t="shared" si="0"/>
        <v>613000</v>
      </c>
      <c r="H9" s="9">
        <f t="shared" si="1"/>
        <v>84837.488513418182</v>
      </c>
      <c r="I9" s="9">
        <f t="shared" si="2"/>
        <v>528162.51148658176</v>
      </c>
    </row>
    <row r="10" spans="1:9" ht="15.75" customHeight="1" x14ac:dyDescent="0.25">
      <c r="A10" s="69">
        <f t="shared" si="3"/>
        <v>2029</v>
      </c>
      <c r="B10" s="36">
        <v>72748.645199999999</v>
      </c>
      <c r="C10" s="37">
        <v>131000</v>
      </c>
      <c r="D10" s="37">
        <v>210000</v>
      </c>
      <c r="E10" s="37">
        <v>164000</v>
      </c>
      <c r="F10" s="37">
        <v>124000</v>
      </c>
      <c r="G10" s="9">
        <f t="shared" si="0"/>
        <v>629000</v>
      </c>
      <c r="H10" s="9">
        <f t="shared" si="1"/>
        <v>85418.152554817454</v>
      </c>
      <c r="I10" s="9">
        <f t="shared" si="2"/>
        <v>543581.8474451825</v>
      </c>
    </row>
    <row r="11" spans="1:9" ht="15.75" customHeight="1" x14ac:dyDescent="0.25">
      <c r="A11" s="69">
        <f t="shared" si="3"/>
        <v>2030</v>
      </c>
      <c r="B11" s="36">
        <v>73199.466</v>
      </c>
      <c r="C11" s="37">
        <v>133000</v>
      </c>
      <c r="D11" s="37">
        <v>215000</v>
      </c>
      <c r="E11" s="37">
        <v>168000</v>
      </c>
      <c r="F11" s="37">
        <v>128000</v>
      </c>
      <c r="G11" s="9">
        <f t="shared" si="0"/>
        <v>644000</v>
      </c>
      <c r="H11" s="9">
        <f t="shared" si="1"/>
        <v>85947.485847051546</v>
      </c>
      <c r="I11" s="9">
        <f t="shared" si="2"/>
        <v>558052.51415294851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3029318.7314425628</v>
      </c>
      <c r="I12" s="9">
        <f t="shared" si="2"/>
        <v>15554350.268557437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3088026.4587961007</v>
      </c>
      <c r="I13" s="9">
        <f t="shared" si="2"/>
        <v>16086553.541203899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3158475.7316203462</v>
      </c>
      <c r="I14" s="9">
        <f t="shared" si="2"/>
        <v>16617780.268379655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3217183.4589738841</v>
      </c>
      <c r="I15" s="9">
        <f t="shared" si="2"/>
        <v>17169544.541026115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5.5425416000519246E-3</v>
      </c>
    </row>
    <row r="4" spans="1:8" ht="15.75" customHeight="1" x14ac:dyDescent="0.25">
      <c r="B4" s="11" t="s">
        <v>69</v>
      </c>
      <c r="C4" s="38">
        <v>0.1815936484819885</v>
      </c>
    </row>
    <row r="5" spans="1:8" ht="15.75" customHeight="1" x14ac:dyDescent="0.25">
      <c r="B5" s="11" t="s">
        <v>70</v>
      </c>
      <c r="C5" s="38">
        <v>7.1842386561212543E-2</v>
      </c>
    </row>
    <row r="6" spans="1:8" ht="15.75" customHeight="1" x14ac:dyDescent="0.25">
      <c r="B6" s="11" t="s">
        <v>71</v>
      </c>
      <c r="C6" s="38">
        <v>0.30561123027111042</v>
      </c>
    </row>
    <row r="7" spans="1:8" ht="15.75" customHeight="1" x14ac:dyDescent="0.25">
      <c r="B7" s="11" t="s">
        <v>72</v>
      </c>
      <c r="C7" s="38">
        <v>0.26631180522062559</v>
      </c>
    </row>
    <row r="8" spans="1:8" ht="15.75" customHeight="1" x14ac:dyDescent="0.25">
      <c r="B8" s="11" t="s">
        <v>73</v>
      </c>
      <c r="C8" s="38">
        <v>1.6393974586557211E-2</v>
      </c>
    </row>
    <row r="9" spans="1:8" ht="15.75" customHeight="1" x14ac:dyDescent="0.25">
      <c r="B9" s="11" t="s">
        <v>74</v>
      </c>
      <c r="C9" s="38">
        <v>7.342174159965327E-2</v>
      </c>
    </row>
    <row r="10" spans="1:8" ht="15.75" customHeight="1" x14ac:dyDescent="0.25">
      <c r="B10" s="11" t="s">
        <v>75</v>
      </c>
      <c r="C10" s="38">
        <v>7.9282671678800556E-2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0.14927529060312211</v>
      </c>
      <c r="D14" s="38">
        <v>0.14927529060312211</v>
      </c>
      <c r="E14" s="38">
        <v>0.14927529060312211</v>
      </c>
      <c r="F14" s="38">
        <v>0.14927529060312211</v>
      </c>
    </row>
    <row r="15" spans="1:8" ht="15.75" customHeight="1" x14ac:dyDescent="0.25">
      <c r="B15" s="11" t="s">
        <v>82</v>
      </c>
      <c r="C15" s="38">
        <v>0.19988581539524949</v>
      </c>
      <c r="D15" s="38">
        <v>0.19988581539524949</v>
      </c>
      <c r="E15" s="38">
        <v>0.19988581539524949</v>
      </c>
      <c r="F15" s="38">
        <v>0.19988581539524949</v>
      </c>
    </row>
    <row r="16" spans="1:8" ht="15.75" customHeight="1" x14ac:dyDescent="0.25">
      <c r="B16" s="11" t="s">
        <v>83</v>
      </c>
      <c r="C16" s="38">
        <v>3.017343110072503E-2</v>
      </c>
      <c r="D16" s="38">
        <v>3.017343110072503E-2</v>
      </c>
      <c r="E16" s="38">
        <v>3.017343110072503E-2</v>
      </c>
      <c r="F16" s="38">
        <v>3.017343110072503E-2</v>
      </c>
    </row>
    <row r="17" spans="1:8" ht="15.75" customHeight="1" x14ac:dyDescent="0.25">
      <c r="B17" s="11" t="s">
        <v>84</v>
      </c>
      <c r="C17" s="38">
        <v>1.8966017111528049E-2</v>
      </c>
      <c r="D17" s="38">
        <v>1.8966017111528049E-2</v>
      </c>
      <c r="E17" s="38">
        <v>1.8966017111528049E-2</v>
      </c>
      <c r="F17" s="38">
        <v>1.8966017111528049E-2</v>
      </c>
    </row>
    <row r="18" spans="1:8" ht="15.75" customHeight="1" x14ac:dyDescent="0.25">
      <c r="B18" s="11" t="s">
        <v>85</v>
      </c>
      <c r="C18" s="38">
        <v>7.4189207571187563E-2</v>
      </c>
      <c r="D18" s="38">
        <v>7.4189207571187563E-2</v>
      </c>
      <c r="E18" s="38">
        <v>7.4189207571187563E-2</v>
      </c>
      <c r="F18" s="38">
        <v>7.4189207571187563E-2</v>
      </c>
    </row>
    <row r="19" spans="1:8" ht="15.75" customHeight="1" x14ac:dyDescent="0.25">
      <c r="B19" s="11" t="s">
        <v>86</v>
      </c>
      <c r="C19" s="38">
        <v>1.6173287491110421E-2</v>
      </c>
      <c r="D19" s="38">
        <v>1.6173287491110421E-2</v>
      </c>
      <c r="E19" s="38">
        <v>1.6173287491110421E-2</v>
      </c>
      <c r="F19" s="38">
        <v>1.6173287491110421E-2</v>
      </c>
    </row>
    <row r="20" spans="1:8" ht="15.75" customHeight="1" x14ac:dyDescent="0.25">
      <c r="B20" s="11" t="s">
        <v>87</v>
      </c>
      <c r="C20" s="38">
        <v>8.9197001207202142E-2</v>
      </c>
      <c r="D20" s="38">
        <v>8.9197001207202142E-2</v>
      </c>
      <c r="E20" s="38">
        <v>8.9197001207202142E-2</v>
      </c>
      <c r="F20" s="38">
        <v>8.9197001207202142E-2</v>
      </c>
    </row>
    <row r="21" spans="1:8" ht="15.75" customHeight="1" x14ac:dyDescent="0.25">
      <c r="B21" s="11" t="s">
        <v>88</v>
      </c>
      <c r="C21" s="38">
        <v>9.9734343753155569E-2</v>
      </c>
      <c r="D21" s="38">
        <v>9.9734343753155569E-2</v>
      </c>
      <c r="E21" s="38">
        <v>9.9734343753155569E-2</v>
      </c>
      <c r="F21" s="38">
        <v>9.9734343753155569E-2</v>
      </c>
    </row>
    <row r="22" spans="1:8" ht="15.75" customHeight="1" x14ac:dyDescent="0.25">
      <c r="B22" s="11" t="s">
        <v>89</v>
      </c>
      <c r="C22" s="38">
        <v>0.32240560576671939</v>
      </c>
      <c r="D22" s="38">
        <v>0.32240560576671939</v>
      </c>
      <c r="E22" s="38">
        <v>0.32240560576671939</v>
      </c>
      <c r="F22" s="38">
        <v>0.32240560576671939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8.7170950000000011E-2</v>
      </c>
    </row>
    <row r="27" spans="1:8" ht="15.75" customHeight="1" x14ac:dyDescent="0.25">
      <c r="B27" s="11" t="s">
        <v>92</v>
      </c>
      <c r="C27" s="38">
        <v>8.9932480000000006E-3</v>
      </c>
    </row>
    <row r="28" spans="1:8" ht="15.75" customHeight="1" x14ac:dyDescent="0.25">
      <c r="B28" s="11" t="s">
        <v>93</v>
      </c>
      <c r="C28" s="38">
        <v>0.15608702499999999</v>
      </c>
    </row>
    <row r="29" spans="1:8" ht="15.75" customHeight="1" x14ac:dyDescent="0.25">
      <c r="B29" s="11" t="s">
        <v>94</v>
      </c>
      <c r="C29" s="38">
        <v>0.16826559799999999</v>
      </c>
    </row>
    <row r="30" spans="1:8" ht="15.75" customHeight="1" x14ac:dyDescent="0.25">
      <c r="B30" s="11" t="s">
        <v>95</v>
      </c>
      <c r="C30" s="38">
        <v>0.106258319</v>
      </c>
    </row>
    <row r="31" spans="1:8" ht="15.75" customHeight="1" x14ac:dyDescent="0.25">
      <c r="B31" s="11" t="s">
        <v>96</v>
      </c>
      <c r="C31" s="38">
        <v>0.11025383499999999</v>
      </c>
    </row>
    <row r="32" spans="1:8" ht="15.75" customHeight="1" x14ac:dyDescent="0.25">
      <c r="B32" s="11" t="s">
        <v>97</v>
      </c>
      <c r="C32" s="38">
        <v>1.8920856E-2</v>
      </c>
    </row>
    <row r="33" spans="2:3" ht="15.75" customHeight="1" x14ac:dyDescent="0.25">
      <c r="B33" s="11" t="s">
        <v>98</v>
      </c>
      <c r="C33" s="38">
        <v>8.4360093999999997E-2</v>
      </c>
    </row>
    <row r="34" spans="2:3" ht="15.75" customHeight="1" x14ac:dyDescent="0.25">
      <c r="B34" s="11" t="s">
        <v>99</v>
      </c>
      <c r="C34" s="38">
        <v>0.25969007599999999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0.51290302317356662</v>
      </c>
      <c r="D2" s="99">
        <f>IFERROR(1-_xlfn.NORM.DIST(_xlfn.NORM.INV(SUM(D4:D5), 0, 1) + 1, 0, 1, TRUE), "")</f>
        <v>0.51290302317356662</v>
      </c>
      <c r="E2" s="99">
        <f>IFERROR(1-_xlfn.NORM.DIST(_xlfn.NORM.INV(SUM(E4:E5), 0, 1) + 1, 0, 1, TRUE), "")</f>
        <v>0.53515494586484058</v>
      </c>
      <c r="F2" s="99">
        <f>IFERROR(1-_xlfn.NORM.DIST(_xlfn.NORM.INV(SUM(F4:F5), 0, 1) + 1, 0, 1, TRUE), "")</f>
        <v>0.3191526460537748</v>
      </c>
      <c r="G2" s="99">
        <f>IFERROR(1-_xlfn.NORM.DIST(_xlfn.NORM.INV(SUM(G4:G5), 0, 1) + 1, 0, 1, TRUE), "")</f>
        <v>0.30425483370600359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0.3361425850191152</v>
      </c>
      <c r="D3" s="99">
        <f>IFERROR(_xlfn.NORM.DIST(_xlfn.NORM.INV(SUM(D4:D5), 0, 1) + 1, 0, 1, TRUE) - SUM(D4:D5), "")</f>
        <v>0.3361425850191152</v>
      </c>
      <c r="E3" s="99">
        <f>IFERROR(_xlfn.NORM.DIST(_xlfn.NORM.INV(SUM(E4:E5), 0, 1) + 1, 0, 1, TRUE) - SUM(E4:E5), "")</f>
        <v>0.32659930764181988</v>
      </c>
      <c r="F3" s="99">
        <f>IFERROR(_xlfn.NORM.DIST(_xlfn.NORM.INV(SUM(F4:F5), 0, 1) + 1, 0, 1, TRUE) - SUM(F4:F5), "")</f>
        <v>0.3827672597875762</v>
      </c>
      <c r="G3" s="99">
        <f>IFERROR(_xlfn.NORM.DIST(_xlfn.NORM.INV(SUM(G4:G5), 0, 1) + 1, 0, 1, TRUE) - SUM(G4:G5), "")</f>
        <v>0.38289871429623956</v>
      </c>
    </row>
    <row r="4" spans="1:15" ht="15.75" customHeight="1" x14ac:dyDescent="0.25">
      <c r="B4" s="69" t="s">
        <v>104</v>
      </c>
      <c r="C4" s="39">
        <v>0.107231549918652</v>
      </c>
      <c r="D4" s="39">
        <v>0.107231549918652</v>
      </c>
      <c r="E4" s="39">
        <v>0.105063296854496</v>
      </c>
      <c r="F4" s="39">
        <v>0.21476276218891099</v>
      </c>
      <c r="G4" s="39">
        <v>0.21621328592300401</v>
      </c>
    </row>
    <row r="5" spans="1:15" ht="15.75" customHeight="1" x14ac:dyDescent="0.25">
      <c r="B5" s="69" t="s">
        <v>105</v>
      </c>
      <c r="C5" s="39">
        <v>4.3722841888666188E-2</v>
      </c>
      <c r="D5" s="39">
        <v>4.3722841888666188E-2</v>
      </c>
      <c r="E5" s="39">
        <v>3.3182449638843502E-2</v>
      </c>
      <c r="F5" s="39">
        <v>8.3317331969738007E-2</v>
      </c>
      <c r="G5" s="39">
        <v>9.6633166074752808E-2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0.67834518678416311</v>
      </c>
      <c r="D8" s="99">
        <f>IFERROR(1-_xlfn.NORM.DIST(_xlfn.NORM.INV(SUM(D10:D11), 0, 1) + 1, 0, 1, TRUE), "")</f>
        <v>0.67834518678416311</v>
      </c>
      <c r="E8" s="99">
        <f>IFERROR(1-_xlfn.NORM.DIST(_xlfn.NORM.INV(SUM(E10:E11), 0, 1) + 1, 0, 1, TRUE), "")</f>
        <v>0.70180798178161174</v>
      </c>
      <c r="F8" s="99">
        <f>IFERROR(1-_xlfn.NORM.DIST(_xlfn.NORM.INV(SUM(F10:F11), 0, 1) + 1, 0, 1, TRUE), "")</f>
        <v>0.66473954677398006</v>
      </c>
      <c r="G8" s="99">
        <f>IFERROR(1-_xlfn.NORM.DIST(_xlfn.NORM.INV(SUM(G10:G11), 0, 1) + 1, 0, 1, TRUE), "")</f>
        <v>0.73879605839310558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0.24993157185684148</v>
      </c>
      <c r="D9" s="99">
        <f>IFERROR(_xlfn.NORM.DIST(_xlfn.NORM.INV(SUM(D10:D11), 0, 1) + 1, 0, 1, TRUE) - SUM(D10:D11), "")</f>
        <v>0.24993157185684148</v>
      </c>
      <c r="E9" s="99">
        <f>IFERROR(_xlfn.NORM.DIST(_xlfn.NORM.INV(SUM(E10:E11), 0, 1) + 1, 0, 1, TRUE) - SUM(E10:E11), "")</f>
        <v>0.23513507241760695</v>
      </c>
      <c r="F9" s="99">
        <f>IFERROR(_xlfn.NORM.DIST(_xlfn.NORM.INV(SUM(F10:F11), 0, 1) + 1, 0, 1, TRUE) - SUM(F10:F11), "")</f>
        <v>0.25824444513951739</v>
      </c>
      <c r="G9" s="99">
        <f>IFERROR(_xlfn.NORM.DIST(_xlfn.NORM.INV(SUM(G10:G11), 0, 1) + 1, 0, 1, TRUE) - SUM(G10:G11), "")</f>
        <v>0.21066372720243071</v>
      </c>
    </row>
    <row r="10" spans="1:15" ht="15.75" customHeight="1" x14ac:dyDescent="0.25">
      <c r="B10" s="69" t="s">
        <v>109</v>
      </c>
      <c r="C10" s="39">
        <v>4.7936942428350407E-2</v>
      </c>
      <c r="D10" s="39">
        <v>4.7936942428350407E-2</v>
      </c>
      <c r="E10" s="39">
        <v>4.2972452938556699E-2</v>
      </c>
      <c r="F10" s="39">
        <v>6.2260769307613401E-2</v>
      </c>
      <c r="G10" s="39">
        <v>3.96200008690357E-2</v>
      </c>
    </row>
    <row r="11" spans="1:15" ht="15.75" customHeight="1" x14ac:dyDescent="0.25">
      <c r="B11" s="69" t="s">
        <v>110</v>
      </c>
      <c r="C11" s="39">
        <v>2.3786298930644999E-2</v>
      </c>
      <c r="D11" s="39">
        <v>2.3786298930644999E-2</v>
      </c>
      <c r="E11" s="39">
        <v>2.00844928622246E-2</v>
      </c>
      <c r="F11" s="39">
        <v>1.47552387788892E-2</v>
      </c>
      <c r="G11" s="39">
        <v>1.0920213535428E-2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0.7510305827499999</v>
      </c>
      <c r="D14" s="40">
        <v>0.74746872583599999</v>
      </c>
      <c r="E14" s="40">
        <v>0.74746872583599999</v>
      </c>
      <c r="F14" s="40">
        <v>0.77730240855800004</v>
      </c>
      <c r="G14" s="40">
        <v>0.77730240855800004</v>
      </c>
      <c r="H14" s="41">
        <v>0.505</v>
      </c>
      <c r="I14" s="41">
        <v>0.505</v>
      </c>
      <c r="J14" s="41">
        <v>0.505</v>
      </c>
      <c r="K14" s="41">
        <v>0.505</v>
      </c>
      <c r="L14" s="41">
        <v>0.43099999999999999</v>
      </c>
      <c r="M14" s="41">
        <v>0.43099999999999999</v>
      </c>
      <c r="N14" s="41">
        <v>0.43099999999999999</v>
      </c>
      <c r="O14" s="41">
        <v>0.43099999999999999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0.33192097016869349</v>
      </c>
      <c r="D15" s="99">
        <f t="shared" si="0"/>
        <v>0.33034679325812355</v>
      </c>
      <c r="E15" s="99">
        <f t="shared" si="0"/>
        <v>0.33034679325812355</v>
      </c>
      <c r="F15" s="99">
        <f t="shared" si="0"/>
        <v>0.34353190867184236</v>
      </c>
      <c r="G15" s="99">
        <f t="shared" si="0"/>
        <v>0.34353190867184236</v>
      </c>
      <c r="H15" s="99">
        <f t="shared" si="0"/>
        <v>0.22318677000000001</v>
      </c>
      <c r="I15" s="99">
        <f t="shared" si="0"/>
        <v>0.22318677000000001</v>
      </c>
      <c r="J15" s="99">
        <f t="shared" si="0"/>
        <v>0.22318677000000001</v>
      </c>
      <c r="K15" s="99">
        <f t="shared" si="0"/>
        <v>0.22318677000000001</v>
      </c>
      <c r="L15" s="99">
        <f t="shared" si="0"/>
        <v>0.190482174</v>
      </c>
      <c r="M15" s="99">
        <f t="shared" si="0"/>
        <v>0.190482174</v>
      </c>
      <c r="N15" s="99">
        <f t="shared" si="0"/>
        <v>0.190482174</v>
      </c>
      <c r="O15" s="99">
        <f t="shared" si="0"/>
        <v>0.190482174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0.79560317990000007</v>
      </c>
      <c r="D2" s="39">
        <v>0.57174323999999999</v>
      </c>
      <c r="E2" s="39"/>
      <c r="F2" s="39"/>
      <c r="G2" s="39"/>
    </row>
    <row r="3" spans="1:7" x14ac:dyDescent="0.25">
      <c r="B3" s="78" t="s">
        <v>120</v>
      </c>
      <c r="C3" s="39">
        <v>0.12970050999999999</v>
      </c>
      <c r="D3" s="39">
        <v>0.22481667</v>
      </c>
      <c r="E3" s="39"/>
      <c r="F3" s="39"/>
      <c r="G3" s="39"/>
    </row>
    <row r="4" spans="1:7" x14ac:dyDescent="0.25">
      <c r="B4" s="78" t="s">
        <v>121</v>
      </c>
      <c r="C4" s="39">
        <v>2.5244823E-2</v>
      </c>
      <c r="D4" s="39">
        <v>0.15797641000000001</v>
      </c>
      <c r="E4" s="39">
        <v>0.98277044296264604</v>
      </c>
      <c r="F4" s="39">
        <v>0.77001976966857899</v>
      </c>
      <c r="G4" s="39"/>
    </row>
    <row r="5" spans="1:7" x14ac:dyDescent="0.25">
      <c r="B5" s="78" t="s">
        <v>122</v>
      </c>
      <c r="C5" s="100">
        <v>4.9451513289999999E-2</v>
      </c>
      <c r="D5" s="100">
        <v>4.5463691000000001E-2</v>
      </c>
      <c r="E5" s="100">
        <f>1-E2-E3-E4</f>
        <v>1.722955703735396E-2</v>
      </c>
      <c r="F5" s="100">
        <f>1-F2-F3-F4</f>
        <v>0.22998023033142101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2023-01-25T00:09:33Z</dcterms:modified>
</cp:coreProperties>
</file>