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F2372FD-425B-4D48-BB91-9C1F439F61A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2" i="2"/>
  <c r="A26" i="2"/>
  <c r="A30" i="2"/>
  <c r="A32" i="2"/>
  <c r="A34" i="2"/>
  <c r="A38" i="2"/>
  <c r="A40" i="2"/>
  <c r="A14" i="2"/>
  <c r="A18" i="2"/>
  <c r="A24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<sst xmlns="http://schemas.openxmlformats.org/spreadsheetml/2006/main" count="2093" uniqueCount="335">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</sst>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4174025.3125</v>
      </c>
    </row>
    <row r="8" spans="1:3" ht="15" customHeight="1" x14ac:dyDescent="0.25">
      <c r="B8" s="69" t="s">
        <v>8</v>
      </c>
      <c r="C8" s="32">
        <v>0.77599999999999991</v>
      </c>
    </row>
    <row r="9" spans="1:3" ht="15" customHeight="1" x14ac:dyDescent="0.25">
      <c r="B9" s="69" t="s">
        <v>9</v>
      </c>
      <c r="C9" s="33">
        <v>0.6</v>
      </c>
    </row>
    <row r="10" spans="1:3" ht="15" customHeight="1" x14ac:dyDescent="0.25">
      <c r="B10" s="69" t="s">
        <v>10</v>
      </c>
      <c r="C10" s="33">
        <v>0.30287649154663099</v>
      </c>
    </row>
    <row r="11" spans="1:3" ht="15" customHeight="1" x14ac:dyDescent="0.25">
      <c r="B11" s="69" t="s">
        <v>11</v>
      </c>
      <c r="C11" s="32">
        <v>0.51100000000000001</v>
      </c>
    </row>
    <row r="12" spans="1:3" ht="15" customHeight="1" x14ac:dyDescent="0.25">
      <c r="B12" s="69" t="s">
        <v>12</v>
      </c>
      <c r="C12" s="32">
        <v>0.40500000000000003</v>
      </c>
    </row>
    <row r="13" spans="1:3" ht="15" customHeight="1" x14ac:dyDescent="0.25">
      <c r="B13" s="69" t="s">
        <v>13</v>
      </c>
      <c r="C13" s="32">
        <v>0.504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0.13400000000000001</v>
      </c>
    </row>
    <row r="24" spans="1:3" ht="15" customHeight="1" x14ac:dyDescent="0.25">
      <c r="B24" s="7" t="s">
        <v>22</v>
      </c>
      <c r="C24" s="33">
        <v>0.50590000000000002</v>
      </c>
    </row>
    <row r="25" spans="1:3" ht="15" customHeight="1" x14ac:dyDescent="0.25">
      <c r="B25" s="7" t="s">
        <v>23</v>
      </c>
      <c r="C25" s="33">
        <v>0.29549999999999998</v>
      </c>
    </row>
    <row r="26" spans="1:3" ht="15" customHeight="1" x14ac:dyDescent="0.25">
      <c r="B26" s="7" t="s">
        <v>24</v>
      </c>
      <c r="C26" s="33">
        <v>6.4600000000000005E-2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0.225789688504516</v>
      </c>
    </row>
    <row r="30" spans="1:3" ht="14.25" customHeight="1" x14ac:dyDescent="0.25">
      <c r="B30" s="15" t="s">
        <v>27</v>
      </c>
      <c r="C30" s="42">
        <v>6.1768934281235401E-2</v>
      </c>
    </row>
    <row r="31" spans="1:3" ht="14.25" customHeight="1" x14ac:dyDescent="0.25">
      <c r="B31" s="15" t="s">
        <v>28</v>
      </c>
      <c r="C31" s="42">
        <v>0.115648514802313</v>
      </c>
    </row>
    <row r="32" spans="1:3" ht="14.25" customHeight="1" x14ac:dyDescent="0.25">
      <c r="B32" s="15" t="s">
        <v>29</v>
      </c>
      <c r="C32" s="42">
        <v>0.59679286241193596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20.119695429552198</v>
      </c>
    </row>
    <row r="38" spans="1:5" ht="15" customHeight="1" x14ac:dyDescent="0.25">
      <c r="B38" s="65" t="s">
        <v>34</v>
      </c>
      <c r="C38" s="94">
        <v>36.472119246040997</v>
      </c>
      <c r="D38" s="5"/>
      <c r="E38" s="6"/>
    </row>
    <row r="39" spans="1:5" ht="15" customHeight="1" x14ac:dyDescent="0.25">
      <c r="B39" s="65" t="s">
        <v>35</v>
      </c>
      <c r="C39" s="94">
        <v>50.603029251902903</v>
      </c>
      <c r="D39" s="5"/>
      <c r="E39" s="5"/>
    </row>
    <row r="40" spans="1:5" ht="15" customHeight="1" x14ac:dyDescent="0.25">
      <c r="B40" s="65" t="s">
        <v>36</v>
      </c>
      <c r="C40" s="94">
        <v>3.35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16.475219589999998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2.2817799999999999E-2</v>
      </c>
      <c r="D45" s="5"/>
    </row>
    <row r="46" spans="1:5" ht="15.75" customHeight="1" x14ac:dyDescent="0.25">
      <c r="B46" s="65" t="s">
        <v>41</v>
      </c>
      <c r="C46" s="33">
        <v>0.1192787</v>
      </c>
      <c r="D46" s="5"/>
    </row>
    <row r="47" spans="1:5" ht="15.75" customHeight="1" x14ac:dyDescent="0.25">
      <c r="B47" s="65" t="s">
        <v>42</v>
      </c>
      <c r="C47" s="33">
        <v>0.232151</v>
      </c>
      <c r="D47" s="5"/>
      <c r="E47" s="6"/>
    </row>
    <row r="48" spans="1:5" ht="15" customHeight="1" x14ac:dyDescent="0.25">
      <c r="B48" s="65" t="s">
        <v>43</v>
      </c>
      <c r="C48" s="97">
        <v>0.62575249999999993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0.52655600000000002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0.17138204999999901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0.392105138784475</v>
      </c>
      <c r="C2" s="43">
        <v>0.95</v>
      </c>
      <c r="D2" s="86">
        <v>34.15932823545198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44.619845118003099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40.174226962967943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0.1136517268898348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0.12150435811964</v>
      </c>
      <c r="C10" s="43">
        <v>0.95</v>
      </c>
      <c r="D10" s="86">
        <v>14.144906987123459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0.12150435811964</v>
      </c>
      <c r="C11" s="43">
        <v>0.95</v>
      </c>
      <c r="D11" s="86">
        <v>14.144906987123459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0.12150435811964</v>
      </c>
      <c r="C12" s="43">
        <v>0.95</v>
      </c>
      <c r="D12" s="86">
        <v>14.144906987123459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0.12150435811964</v>
      </c>
      <c r="C13" s="43">
        <v>0.95</v>
      </c>
      <c r="D13" s="86">
        <v>14.144906987123459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0.12150435811964</v>
      </c>
      <c r="C14" s="43">
        <v>0.95</v>
      </c>
      <c r="D14" s="86">
        <v>14.144906987123459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0.12150435811964</v>
      </c>
      <c r="C15" s="43">
        <v>0.95</v>
      </c>
      <c r="D15" s="86">
        <v>14.144906987123459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0.201186158790533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0.56466360000000004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0.96</v>
      </c>
      <c r="C18" s="43">
        <v>0.95</v>
      </c>
      <c r="D18" s="86">
        <v>1.0387950708930269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1.0387950708930269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0.38721740719999997</v>
      </c>
      <c r="C21" s="43">
        <v>0.95</v>
      </c>
      <c r="D21" s="86">
        <v>0.97794835932458724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24.087514764837451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4.6309332646724153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9.7880428974608802E-2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9.4765809825490002E-2</v>
      </c>
      <c r="C27" s="43">
        <v>0.95</v>
      </c>
      <c r="D27" s="86">
        <v>20.45240587972765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0.105067603950822</v>
      </c>
      <c r="C29" s="43">
        <v>0.95</v>
      </c>
      <c r="D29" s="86">
        <v>59.16814995082278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0.82917296352271452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6.7092978999999994E-3</v>
      </c>
      <c r="C32" s="43">
        <v>0.95</v>
      </c>
      <c r="D32" s="86">
        <v>0.36881327727825219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0.25878250000000003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0.75813699999999995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2.0229469999999999E-2</v>
      </c>
      <c r="C38" s="43">
        <v>0.95</v>
      </c>
      <c r="D38" s="86">
        <v>5.7015504682514626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0.35508663723362499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0.12437267960000001</v>
      </c>
      <c r="C3" s="13">
        <f>frac_mam_1_5months * 2.6</f>
        <v>0.12437267960000001</v>
      </c>
      <c r="D3" s="13">
        <f>frac_mam_6_11months * 2.6</f>
        <v>0.16630043559999999</v>
      </c>
      <c r="E3" s="13">
        <f>frac_mam_12_23months * 2.6</f>
        <v>0.17594053100000001</v>
      </c>
      <c r="F3" s="13">
        <f>frac_mam_24_59months * 2.6</f>
        <v>0.12925738540000001</v>
      </c>
    </row>
    <row r="4" spans="1:6" ht="15.75" customHeight="1" x14ac:dyDescent="0.25">
      <c r="A4" s="78" t="s">
        <v>204</v>
      </c>
      <c r="B4" s="13">
        <f>frac_sam_1month * 2.6</f>
        <v>4.3218913400000003E-2</v>
      </c>
      <c r="C4" s="13">
        <f>frac_sam_1_5months * 2.6</f>
        <v>4.3218913400000003E-2</v>
      </c>
      <c r="D4" s="13">
        <f>frac_sam_6_11months * 2.6</f>
        <v>3.7957262200000001E-2</v>
      </c>
      <c r="E4" s="13">
        <f>frac_sam_12_23months * 2.6</f>
        <v>3.8006124000000002E-2</v>
      </c>
      <c r="F4" s="13">
        <f>frac_sam_24_59months * 2.6</f>
        <v>1.4887087280000003E-2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0.77599999999999991</v>
      </c>
      <c r="E2" s="47">
        <f>food_insecure</f>
        <v>0.77599999999999991</v>
      </c>
      <c r="F2" s="47">
        <f>food_insecure</f>
        <v>0.77599999999999991</v>
      </c>
      <c r="G2" s="47">
        <f>food_insecure</f>
        <v>0.77599999999999991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0.77599999999999991</v>
      </c>
      <c r="F5" s="47">
        <f>food_insecure</f>
        <v>0.77599999999999991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0.77599999999999991</v>
      </c>
      <c r="F8" s="47">
        <f>food_insecure</f>
        <v>0.77599999999999991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0.77599999999999991</v>
      </c>
      <c r="F9" s="47">
        <f>food_insecure</f>
        <v>0.77599999999999991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0.40500000000000003</v>
      </c>
      <c r="E10" s="47">
        <f>IF(ISBLANK(comm_deliv), frac_children_health_facility,1)</f>
        <v>0.40500000000000003</v>
      </c>
      <c r="F10" s="47">
        <f>IF(ISBLANK(comm_deliv), frac_children_health_facility,1)</f>
        <v>0.40500000000000003</v>
      </c>
      <c r="G10" s="47">
        <f>IF(ISBLANK(comm_deliv), frac_children_health_facility,1)</f>
        <v>0.40500000000000003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0.77599999999999991</v>
      </c>
      <c r="I15" s="47">
        <f>food_insecure</f>
        <v>0.77599999999999991</v>
      </c>
      <c r="J15" s="47">
        <f>food_insecure</f>
        <v>0.77599999999999991</v>
      </c>
      <c r="K15" s="47">
        <f>food_insecure</f>
        <v>0.77599999999999991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0.51100000000000001</v>
      </c>
      <c r="I18" s="47">
        <f>frac_PW_health_facility</f>
        <v>0.51100000000000001</v>
      </c>
      <c r="J18" s="47">
        <f>frac_PW_health_facility</f>
        <v>0.51100000000000001</v>
      </c>
      <c r="K18" s="47">
        <f>frac_PW_health_facility</f>
        <v>0.51100000000000001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0.6</v>
      </c>
      <c r="I19" s="47">
        <f>frac_malaria_risk</f>
        <v>0.6</v>
      </c>
      <c r="J19" s="47">
        <f>frac_malaria_risk</f>
        <v>0.6</v>
      </c>
      <c r="K19" s="47">
        <f>frac_malaria_risk</f>
        <v>0.6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0.504</v>
      </c>
      <c r="M24" s="47">
        <f>famplan_unmet_need</f>
        <v>0.504</v>
      </c>
      <c r="N24" s="47">
        <f>famplan_unmet_need</f>
        <v>0.504</v>
      </c>
      <c r="O24" s="47">
        <f>famplan_unmet_need</f>
        <v>0.504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0.45519376607971179</v>
      </c>
      <c r="M25" s="47">
        <f>(1-food_insecure)*(0.49)+food_insecure*(0.7)</f>
        <v>0.65295999999999998</v>
      </c>
      <c r="N25" s="47">
        <f>(1-food_insecure)*(0.49)+food_insecure*(0.7)</f>
        <v>0.65295999999999998</v>
      </c>
      <c r="O25" s="47">
        <f>(1-food_insecure)*(0.49)+food_insecure*(0.7)</f>
        <v>0.65295999999999998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0.19508304260559076</v>
      </c>
      <c r="M26" s="47">
        <f>(1-food_insecure)*(0.21)+food_insecure*(0.3)</f>
        <v>0.27983999999999998</v>
      </c>
      <c r="N26" s="47">
        <f>(1-food_insecure)*(0.21)+food_insecure*(0.3)</f>
        <v>0.27983999999999998</v>
      </c>
      <c r="O26" s="47">
        <f>(1-food_insecure)*(0.21)+food_insecure*(0.3)</f>
        <v>0.27983999999999998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4.6846699768066415E-2</v>
      </c>
      <c r="M27" s="47">
        <f>(1-food_insecure)*(0.3)</f>
        <v>6.7200000000000024E-2</v>
      </c>
      <c r="N27" s="47">
        <f>(1-food_insecure)*(0.3)</f>
        <v>6.7200000000000024E-2</v>
      </c>
      <c r="O27" s="47">
        <f>(1-food_insecure)*(0.3)</f>
        <v>6.7200000000000024E-2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0.30287649154663099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0.6</v>
      </c>
      <c r="D34" s="47">
        <f t="shared" si="3"/>
        <v>0.6</v>
      </c>
      <c r="E34" s="47">
        <f t="shared" si="3"/>
        <v>0.6</v>
      </c>
      <c r="F34" s="47">
        <f t="shared" si="3"/>
        <v>0.6</v>
      </c>
      <c r="G34" s="47">
        <f t="shared" si="3"/>
        <v>0.6</v>
      </c>
      <c r="H34" s="47">
        <f t="shared" si="3"/>
        <v>0.6</v>
      </c>
      <c r="I34" s="47">
        <f t="shared" si="3"/>
        <v>0.6</v>
      </c>
      <c r="J34" s="47">
        <f t="shared" si="3"/>
        <v>0.6</v>
      </c>
      <c r="K34" s="47">
        <f t="shared" si="3"/>
        <v>0.6</v>
      </c>
      <c r="L34" s="47">
        <f t="shared" si="3"/>
        <v>0.6</v>
      </c>
      <c r="M34" s="47">
        <f t="shared" si="3"/>
        <v>0.6</v>
      </c>
      <c r="N34" s="47">
        <f t="shared" si="3"/>
        <v>0.6</v>
      </c>
      <c r="O34" s="47">
        <f t="shared" si="3"/>
        <v>0.6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904009.33719999995</v>
      </c>
      <c r="C2" s="37">
        <v>1531000</v>
      </c>
      <c r="D2" s="37">
        <v>2534000</v>
      </c>
      <c r="E2" s="37">
        <v>1744000</v>
      </c>
      <c r="F2" s="37">
        <v>1240000</v>
      </c>
      <c r="G2" s="9">
        <f t="shared" ref="G2:G40" si="0">C2+D2+E2+F2</f>
        <v>7049000</v>
      </c>
      <c r="H2" s="9">
        <f t="shared" ref="H2:H40" si="1">(B2 + stillbirth*B2/(1000-stillbirth))/(1-abortion)</f>
        <v>1044491.5656309455</v>
      </c>
      <c r="I2" s="9">
        <f t="shared" ref="I2:I40" si="2">G2-H2</f>
        <v>6004508.4343690546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918586.54500000004</v>
      </c>
      <c r="C3" s="37">
        <v>1560000</v>
      </c>
      <c r="D3" s="37">
        <v>2610000</v>
      </c>
      <c r="E3" s="37">
        <v>1803000</v>
      </c>
      <c r="F3" s="37">
        <v>1279000</v>
      </c>
      <c r="G3" s="9">
        <f t="shared" si="0"/>
        <v>7252000</v>
      </c>
      <c r="H3" s="9">
        <f t="shared" si="1"/>
        <v>1061334.0582590732</v>
      </c>
      <c r="I3" s="9">
        <f t="shared" si="2"/>
        <v>6190665.9417409264</v>
      </c>
    </row>
    <row r="4" spans="1:9" ht="15.75" customHeight="1" x14ac:dyDescent="0.25">
      <c r="A4" s="69">
        <f t="shared" si="3"/>
        <v>2023</v>
      </c>
      <c r="B4" s="36">
        <v>933125.54679999989</v>
      </c>
      <c r="C4" s="37">
        <v>1589000</v>
      </c>
      <c r="D4" s="37">
        <v>2684000</v>
      </c>
      <c r="E4" s="37">
        <v>1868000</v>
      </c>
      <c r="F4" s="37">
        <v>1320000</v>
      </c>
      <c r="G4" s="9">
        <f t="shared" si="0"/>
        <v>7461000</v>
      </c>
      <c r="H4" s="9">
        <f t="shared" si="1"/>
        <v>1078132.4077095648</v>
      </c>
      <c r="I4" s="9">
        <f t="shared" si="2"/>
        <v>6382867.592290435</v>
      </c>
    </row>
    <row r="5" spans="1:9" ht="15.75" customHeight="1" x14ac:dyDescent="0.25">
      <c r="A5" s="69">
        <f t="shared" si="3"/>
        <v>2024</v>
      </c>
      <c r="B5" s="36">
        <v>947551.33339999989</v>
      </c>
      <c r="C5" s="37">
        <v>1618000</v>
      </c>
      <c r="D5" s="37">
        <v>2755000</v>
      </c>
      <c r="E5" s="37">
        <v>1937000</v>
      </c>
      <c r="F5" s="37">
        <v>1360000</v>
      </c>
      <c r="G5" s="9">
        <f t="shared" si="0"/>
        <v>7670000</v>
      </c>
      <c r="H5" s="9">
        <f t="shared" si="1"/>
        <v>1094799.9484209928</v>
      </c>
      <c r="I5" s="9">
        <f t="shared" si="2"/>
        <v>6575200.0515790069</v>
      </c>
    </row>
    <row r="6" spans="1:9" ht="15.75" customHeight="1" x14ac:dyDescent="0.25">
      <c r="A6" s="69">
        <f t="shared" si="3"/>
        <v>2025</v>
      </c>
      <c r="B6" s="36">
        <v>961852.5</v>
      </c>
      <c r="C6" s="37">
        <v>1646000</v>
      </c>
      <c r="D6" s="37">
        <v>2822000</v>
      </c>
      <c r="E6" s="37">
        <v>2009000</v>
      </c>
      <c r="F6" s="37">
        <v>1402000</v>
      </c>
      <c r="G6" s="9">
        <f t="shared" si="0"/>
        <v>7879000</v>
      </c>
      <c r="H6" s="9">
        <f t="shared" si="1"/>
        <v>1111323.5032978142</v>
      </c>
      <c r="I6" s="9">
        <f t="shared" si="2"/>
        <v>6767676.4967021858</v>
      </c>
    </row>
    <row r="7" spans="1:9" ht="15.75" customHeight="1" x14ac:dyDescent="0.25">
      <c r="A7" s="69">
        <f t="shared" si="3"/>
        <v>2026</v>
      </c>
      <c r="B7" s="36">
        <v>974579.23080000002</v>
      </c>
      <c r="C7" s="37">
        <v>1674000</v>
      </c>
      <c r="D7" s="37">
        <v>2886000</v>
      </c>
      <c r="E7" s="37">
        <v>2085000</v>
      </c>
      <c r="F7" s="37">
        <v>1444000</v>
      </c>
      <c r="G7" s="9">
        <f t="shared" si="0"/>
        <v>8089000</v>
      </c>
      <c r="H7" s="9">
        <f t="shared" si="1"/>
        <v>1126027.9564839152</v>
      </c>
      <c r="I7" s="9">
        <f t="shared" si="2"/>
        <v>6962972.0435160846</v>
      </c>
    </row>
    <row r="8" spans="1:9" ht="15.75" customHeight="1" x14ac:dyDescent="0.25">
      <c r="A8" s="69">
        <f t="shared" si="3"/>
        <v>2027</v>
      </c>
      <c r="B8" s="36">
        <v>987058.71940000006</v>
      </c>
      <c r="C8" s="37">
        <v>1701000</v>
      </c>
      <c r="D8" s="37">
        <v>2948000</v>
      </c>
      <c r="E8" s="37">
        <v>2166000</v>
      </c>
      <c r="F8" s="37">
        <v>1488000</v>
      </c>
      <c r="G8" s="9">
        <f t="shared" si="0"/>
        <v>8303000</v>
      </c>
      <c r="H8" s="9">
        <f t="shared" si="1"/>
        <v>1140446.7462571051</v>
      </c>
      <c r="I8" s="9">
        <f t="shared" si="2"/>
        <v>7162553.2537428951</v>
      </c>
    </row>
    <row r="9" spans="1:9" ht="15.75" customHeight="1" x14ac:dyDescent="0.25">
      <c r="A9" s="69">
        <f t="shared" si="3"/>
        <v>2028</v>
      </c>
      <c r="B9" s="36">
        <v>999279.07260000019</v>
      </c>
      <c r="C9" s="37">
        <v>1728000</v>
      </c>
      <c r="D9" s="37">
        <v>3006000</v>
      </c>
      <c r="E9" s="37">
        <v>2248000</v>
      </c>
      <c r="F9" s="37">
        <v>1533000</v>
      </c>
      <c r="G9" s="9">
        <f t="shared" si="0"/>
        <v>8515000</v>
      </c>
      <c r="H9" s="9">
        <f t="shared" si="1"/>
        <v>1154566.1312249259</v>
      </c>
      <c r="I9" s="9">
        <f t="shared" si="2"/>
        <v>7360433.8687750744</v>
      </c>
    </row>
    <row r="10" spans="1:9" ht="15.75" customHeight="1" x14ac:dyDescent="0.25">
      <c r="A10" s="69">
        <f t="shared" si="3"/>
        <v>2029</v>
      </c>
      <c r="B10" s="36">
        <v>1011141.117</v>
      </c>
      <c r="C10" s="37">
        <v>1758000</v>
      </c>
      <c r="D10" s="37">
        <v>3063000</v>
      </c>
      <c r="E10" s="37">
        <v>2331000</v>
      </c>
      <c r="F10" s="37">
        <v>1582000</v>
      </c>
      <c r="G10" s="9">
        <f t="shared" si="0"/>
        <v>8734000</v>
      </c>
      <c r="H10" s="9">
        <f t="shared" si="1"/>
        <v>1168271.526531256</v>
      </c>
      <c r="I10" s="9">
        <f t="shared" si="2"/>
        <v>7565728.4734687442</v>
      </c>
    </row>
    <row r="11" spans="1:9" ht="15.75" customHeight="1" x14ac:dyDescent="0.25">
      <c r="A11" s="69">
        <f t="shared" si="3"/>
        <v>2030</v>
      </c>
      <c r="B11" s="36">
        <v>1022664.936</v>
      </c>
      <c r="C11" s="37">
        <v>1792000</v>
      </c>
      <c r="D11" s="37">
        <v>3119000</v>
      </c>
      <c r="E11" s="37">
        <v>2411000</v>
      </c>
      <c r="F11" s="37">
        <v>1634000</v>
      </c>
      <c r="G11" s="9">
        <f t="shared" si="0"/>
        <v>8956000</v>
      </c>
      <c r="H11" s="9">
        <f t="shared" si="1"/>
        <v>1181586.1365181822</v>
      </c>
      <c r="I11" s="9">
        <f t="shared" si="2"/>
        <v>7774413.8634818178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2980929.6524242135</v>
      </c>
      <c r="I12" s="9">
        <f t="shared" si="2"/>
        <v>15602739.347575787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3038699.6069285586</v>
      </c>
      <c r="I13" s="9">
        <f t="shared" si="2"/>
        <v>16135880.393071441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3108023.5523337726</v>
      </c>
      <c r="I14" s="9">
        <f t="shared" si="2"/>
        <v>16668232.447666228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3165793.5068381177</v>
      </c>
      <c r="I15" s="9">
        <f t="shared" si="2"/>
        <v>17220934.493161883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5.5445651726372504E-3</v>
      </c>
    </row>
    <row r="4" spans="1:8" ht="15.75" customHeight="1" x14ac:dyDescent="0.25">
      <c r="B4" s="11" t="s">
        <v>69</v>
      </c>
      <c r="C4" s="38">
        <v>0.14791573518178139</v>
      </c>
    </row>
    <row r="5" spans="1:8" ht="15.75" customHeight="1" x14ac:dyDescent="0.25">
      <c r="B5" s="11" t="s">
        <v>70</v>
      </c>
      <c r="C5" s="38">
        <v>7.185008661766909E-2</v>
      </c>
    </row>
    <row r="6" spans="1:8" ht="15.75" customHeight="1" x14ac:dyDescent="0.25">
      <c r="B6" s="11" t="s">
        <v>71</v>
      </c>
      <c r="C6" s="38">
        <v>0.29165077666121969</v>
      </c>
    </row>
    <row r="7" spans="1:8" ht="15.75" customHeight="1" x14ac:dyDescent="0.25">
      <c r="B7" s="11" t="s">
        <v>72</v>
      </c>
      <c r="C7" s="38">
        <v>0.27033335999854691</v>
      </c>
    </row>
    <row r="8" spans="1:8" ht="15.75" customHeight="1" x14ac:dyDescent="0.25">
      <c r="B8" s="11" t="s">
        <v>73</v>
      </c>
      <c r="C8" s="38">
        <v>6.2032413143874136E-3</v>
      </c>
    </row>
    <row r="9" spans="1:8" ht="15.75" customHeight="1" x14ac:dyDescent="0.25">
      <c r="B9" s="11" t="s">
        <v>74</v>
      </c>
      <c r="C9" s="38">
        <v>0.1286651312772705</v>
      </c>
    </row>
    <row r="10" spans="1:8" ht="15.75" customHeight="1" x14ac:dyDescent="0.25">
      <c r="B10" s="11" t="s">
        <v>75</v>
      </c>
      <c r="C10" s="38">
        <v>7.7837103776487643E-2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0.15406446699789661</v>
      </c>
      <c r="D14" s="38">
        <v>0.15406446699789661</v>
      </c>
      <c r="E14" s="38">
        <v>0.15406446699789661</v>
      </c>
      <c r="F14" s="38">
        <v>0.15406446699789661</v>
      </c>
    </row>
    <row r="15" spans="1:8" ht="15.75" customHeight="1" x14ac:dyDescent="0.25">
      <c r="B15" s="11" t="s">
        <v>82</v>
      </c>
      <c r="C15" s="38">
        <v>0.27096512442792348</v>
      </c>
      <c r="D15" s="38">
        <v>0.27096512442792348</v>
      </c>
      <c r="E15" s="38">
        <v>0.27096512442792348</v>
      </c>
      <c r="F15" s="38">
        <v>0.27096512442792348</v>
      </c>
    </row>
    <row r="16" spans="1:8" ht="15.75" customHeight="1" x14ac:dyDescent="0.25">
      <c r="B16" s="11" t="s">
        <v>83</v>
      </c>
      <c r="C16" s="38">
        <v>3.9280951696186693E-2</v>
      </c>
      <c r="D16" s="38">
        <v>3.9280951696186693E-2</v>
      </c>
      <c r="E16" s="38">
        <v>3.9280951696186693E-2</v>
      </c>
      <c r="F16" s="38">
        <v>3.9280951696186693E-2</v>
      </c>
    </row>
    <row r="17" spans="1:8" ht="15.75" customHeight="1" x14ac:dyDescent="0.25">
      <c r="B17" s="11" t="s">
        <v>84</v>
      </c>
      <c r="C17" s="38">
        <v>8.9683357823850864E-3</v>
      </c>
      <c r="D17" s="38">
        <v>8.9683357823850864E-3</v>
      </c>
      <c r="E17" s="38">
        <v>8.9683357823850864E-3</v>
      </c>
      <c r="F17" s="38">
        <v>8.9683357823850864E-3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2.592685319766886E-2</v>
      </c>
      <c r="D19" s="38">
        <v>2.592685319766886E-2</v>
      </c>
      <c r="E19" s="38">
        <v>2.592685319766886E-2</v>
      </c>
      <c r="F19" s="38">
        <v>2.592685319766886E-2</v>
      </c>
    </row>
    <row r="20" spans="1:8" ht="15.75" customHeight="1" x14ac:dyDescent="0.25">
      <c r="B20" s="11" t="s">
        <v>87</v>
      </c>
      <c r="C20" s="38">
        <v>1.235912710016283E-2</v>
      </c>
      <c r="D20" s="38">
        <v>1.235912710016283E-2</v>
      </c>
      <c r="E20" s="38">
        <v>1.235912710016283E-2</v>
      </c>
      <c r="F20" s="38">
        <v>1.235912710016283E-2</v>
      </c>
    </row>
    <row r="21" spans="1:8" ht="15.75" customHeight="1" x14ac:dyDescent="0.25">
      <c r="B21" s="11" t="s">
        <v>88</v>
      </c>
      <c r="C21" s="38">
        <v>0.1534064246967988</v>
      </c>
      <c r="D21" s="38">
        <v>0.1534064246967988</v>
      </c>
      <c r="E21" s="38">
        <v>0.1534064246967988</v>
      </c>
      <c r="F21" s="38">
        <v>0.1534064246967988</v>
      </c>
    </row>
    <row r="22" spans="1:8" ht="15.75" customHeight="1" x14ac:dyDescent="0.25">
      <c r="B22" s="11" t="s">
        <v>89</v>
      </c>
      <c r="C22" s="38">
        <v>0.33502871610097767</v>
      </c>
      <c r="D22" s="38">
        <v>0.33502871610097767</v>
      </c>
      <c r="E22" s="38">
        <v>0.33502871610097767</v>
      </c>
      <c r="F22" s="38">
        <v>0.33502871610097767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8.7985991E-2</v>
      </c>
    </row>
    <row r="27" spans="1:8" ht="15.75" customHeight="1" x14ac:dyDescent="0.25">
      <c r="B27" s="11" t="s">
        <v>92</v>
      </c>
      <c r="C27" s="38">
        <v>9.0154729999999995E-3</v>
      </c>
    </row>
    <row r="28" spans="1:8" ht="15.75" customHeight="1" x14ac:dyDescent="0.25">
      <c r="B28" s="11" t="s">
        <v>93</v>
      </c>
      <c r="C28" s="38">
        <v>0.15676572499999999</v>
      </c>
    </row>
    <row r="29" spans="1:8" ht="15.75" customHeight="1" x14ac:dyDescent="0.25">
      <c r="B29" s="11" t="s">
        <v>94</v>
      </c>
      <c r="C29" s="38">
        <v>0.168756885</v>
      </c>
    </row>
    <row r="30" spans="1:8" ht="15.75" customHeight="1" x14ac:dyDescent="0.25">
      <c r="B30" s="11" t="s">
        <v>95</v>
      </c>
      <c r="C30" s="38">
        <v>0.105851448</v>
      </c>
    </row>
    <row r="31" spans="1:8" ht="15.75" customHeight="1" x14ac:dyDescent="0.25">
      <c r="B31" s="11" t="s">
        <v>96</v>
      </c>
      <c r="C31" s="38">
        <v>0.11038854400000001</v>
      </c>
    </row>
    <row r="32" spans="1:8" ht="15.75" customHeight="1" x14ac:dyDescent="0.25">
      <c r="B32" s="11" t="s">
        <v>97</v>
      </c>
      <c r="C32" s="38">
        <v>1.8940327999999999E-2</v>
      </c>
    </row>
    <row r="33" spans="2:3" ht="15.75" customHeight="1" x14ac:dyDescent="0.25">
      <c r="B33" s="11" t="s">
        <v>98</v>
      </c>
      <c r="C33" s="38">
        <v>8.4923389999999987E-2</v>
      </c>
    </row>
    <row r="34" spans="2:3" ht="15.75" customHeight="1" x14ac:dyDescent="0.25">
      <c r="B34" s="11" t="s">
        <v>99</v>
      </c>
      <c r="C34" s="38">
        <v>0.25737221700000001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0.41972768298930041</v>
      </c>
      <c r="D2" s="99">
        <f>IFERROR(1-_xlfn.NORM.DIST(_xlfn.NORM.INV(SUM(D4:D5), 0, 1) + 1, 0, 1, TRUE), "")</f>
        <v>0.41972768298930041</v>
      </c>
      <c r="E2" s="99">
        <f>IFERROR(1-_xlfn.NORM.DIST(_xlfn.NORM.INV(SUM(E4:E5), 0, 1) + 1, 0, 1, TRUE), "")</f>
        <v>0.311956414571818</v>
      </c>
      <c r="F2" s="99">
        <f>IFERROR(1-_xlfn.NORM.DIST(_xlfn.NORM.INV(SUM(F4:F5), 0, 1) + 1, 0, 1, TRUE), "")</f>
        <v>0.18411414033991591</v>
      </c>
      <c r="G2" s="99">
        <f>IFERROR(1-_xlfn.NORM.DIST(_xlfn.NORM.INV(SUM(G4:G5), 0, 1) + 1, 0, 1, TRUE), "")</f>
        <v>0.1844189499143114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0.3676657880106996</v>
      </c>
      <c r="D3" s="99">
        <f>IFERROR(_xlfn.NORM.DIST(_xlfn.NORM.INV(SUM(D4:D5), 0, 1) + 1, 0, 1, TRUE) - SUM(D4:D5), "")</f>
        <v>0.3676657880106996</v>
      </c>
      <c r="E3" s="99">
        <f>IFERROR(_xlfn.NORM.DIST(_xlfn.NORM.INV(SUM(E4:E5), 0, 1) + 1, 0, 1, TRUE) - SUM(E4:E5), "")</f>
        <v>0.38290840242818203</v>
      </c>
      <c r="F3" s="99">
        <f>IFERROR(_xlfn.NORM.DIST(_xlfn.NORM.INV(SUM(F4:F5), 0, 1) + 1, 0, 1, TRUE) - SUM(F4:F5), "")</f>
        <v>0.35579426966008409</v>
      </c>
      <c r="G3" s="99">
        <f>IFERROR(_xlfn.NORM.DIST(_xlfn.NORM.INV(SUM(G4:G5), 0, 1) + 1, 0, 1, TRUE) - SUM(G4:G5), "")</f>
        <v>0.35594383008568858</v>
      </c>
    </row>
    <row r="4" spans="1:15" ht="15.75" customHeight="1" x14ac:dyDescent="0.25">
      <c r="B4" s="69" t="s">
        <v>104</v>
      </c>
      <c r="C4" s="39">
        <v>0.13490774</v>
      </c>
      <c r="D4" s="39">
        <v>0.13490774</v>
      </c>
      <c r="E4" s="39">
        <v>0.22570744000000001</v>
      </c>
      <c r="F4" s="39">
        <v>0.28417059</v>
      </c>
      <c r="G4" s="39">
        <v>0.30031658</v>
      </c>
    </row>
    <row r="5" spans="1:15" ht="15.75" customHeight="1" x14ac:dyDescent="0.25">
      <c r="B5" s="69" t="s">
        <v>105</v>
      </c>
      <c r="C5" s="39">
        <v>7.7698789000000004E-2</v>
      </c>
      <c r="D5" s="39">
        <v>7.7698789000000004E-2</v>
      </c>
      <c r="E5" s="39">
        <v>7.9427742999999995E-2</v>
      </c>
      <c r="F5" s="39">
        <v>0.17592099999999999</v>
      </c>
      <c r="G5" s="39">
        <v>0.15932064000000001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0.6979062141802127</v>
      </c>
      <c r="D8" s="99">
        <f>IFERROR(1-_xlfn.NORM.DIST(_xlfn.NORM.INV(SUM(D10:D11), 0, 1) + 1, 0, 1, TRUE), "")</f>
        <v>0.6979062141802127</v>
      </c>
      <c r="E8" s="99">
        <f>IFERROR(1-_xlfn.NORM.DIST(_xlfn.NORM.INV(SUM(E10:E11), 0, 1) + 1, 0, 1, TRUE), "")</f>
        <v>0.66086312706664463</v>
      </c>
      <c r="F8" s="99">
        <f>IFERROR(1-_xlfn.NORM.DIST(_xlfn.NORM.INV(SUM(F10:F11), 0, 1) + 1, 0, 1, TRUE), "")</f>
        <v>0.65167636478827773</v>
      </c>
      <c r="G8" s="99">
        <f>IFERROR(1-_xlfn.NORM.DIST(_xlfn.NORM.INV(SUM(G10:G11), 0, 1) + 1, 0, 1, TRUE), "")</f>
        <v>0.72382707653230183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0.2376354808197873</v>
      </c>
      <c r="D9" s="99">
        <f>IFERROR(_xlfn.NORM.DIST(_xlfn.NORM.INV(SUM(D10:D11), 0, 1) + 1, 0, 1, TRUE) - SUM(D10:D11), "")</f>
        <v>0.2376354808197873</v>
      </c>
      <c r="E9" s="99">
        <f>IFERROR(_xlfn.NORM.DIST(_xlfn.NORM.INV(SUM(E10:E11), 0, 1) + 1, 0, 1, TRUE) - SUM(E10:E11), "")</f>
        <v>0.26057621993335539</v>
      </c>
      <c r="F9" s="99">
        <f>IFERROR(_xlfn.NORM.DIST(_xlfn.NORM.INV(SUM(F10:F11), 0, 1) + 1, 0, 1, TRUE) - SUM(F10:F11), "")</f>
        <v>0.26603646021172228</v>
      </c>
      <c r="G9" s="99">
        <f>IFERROR(_xlfn.NORM.DIST(_xlfn.NORM.INV(SUM(G10:G11), 0, 1) + 1, 0, 1, TRUE) - SUM(G10:G11), "")</f>
        <v>0.22073274166769824</v>
      </c>
    </row>
    <row r="10" spans="1:15" ht="15.75" customHeight="1" x14ac:dyDescent="0.25">
      <c r="B10" s="69" t="s">
        <v>109</v>
      </c>
      <c r="C10" s="39">
        <v>4.7835646000000002E-2</v>
      </c>
      <c r="D10" s="39">
        <v>4.7835646000000002E-2</v>
      </c>
      <c r="E10" s="39">
        <v>6.3961705999999993E-2</v>
      </c>
      <c r="F10" s="39">
        <v>6.7669435E-2</v>
      </c>
      <c r="G10" s="39">
        <v>4.9714379000000003E-2</v>
      </c>
    </row>
    <row r="11" spans="1:15" ht="15.75" customHeight="1" x14ac:dyDescent="0.25">
      <c r="B11" s="69" t="s">
        <v>110</v>
      </c>
      <c r="C11" s="39">
        <v>1.6622659000000001E-2</v>
      </c>
      <c r="D11" s="39">
        <v>1.6622659000000001E-2</v>
      </c>
      <c r="E11" s="39">
        <v>1.4598946999999999E-2</v>
      </c>
      <c r="F11" s="39">
        <v>1.4617740000000001E-2</v>
      </c>
      <c r="G11" s="39">
        <v>5.7258028000000006E-3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0.78465574125000004</v>
      </c>
      <c r="D14" s="40">
        <v>0.77095435153199998</v>
      </c>
      <c r="E14" s="40">
        <v>0.77095435153199998</v>
      </c>
      <c r="F14" s="40">
        <v>0.43645716483000002</v>
      </c>
      <c r="G14" s="40">
        <v>0.43645716483000002</v>
      </c>
      <c r="H14" s="41">
        <v>0.35599999999999998</v>
      </c>
      <c r="I14" s="41">
        <v>0.35599999999999998</v>
      </c>
      <c r="J14" s="41">
        <v>0.35599999999999998</v>
      </c>
      <c r="K14" s="41">
        <v>0.35599999999999998</v>
      </c>
      <c r="L14" s="41">
        <v>0.37</v>
      </c>
      <c r="M14" s="41">
        <v>0.37</v>
      </c>
      <c r="N14" s="41">
        <v>0.37</v>
      </c>
      <c r="O14" s="41">
        <v>0.37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0.41316518848963502</v>
      </c>
      <c r="D15" s="99">
        <f t="shared" si="0"/>
        <v>0.40595063952528382</v>
      </c>
      <c r="E15" s="99">
        <f t="shared" si="0"/>
        <v>0.40595063952528382</v>
      </c>
      <c r="F15" s="99">
        <f t="shared" si="0"/>
        <v>0.2298191388842255</v>
      </c>
      <c r="G15" s="99">
        <f t="shared" si="0"/>
        <v>0.2298191388842255</v>
      </c>
      <c r="H15" s="99">
        <f t="shared" si="0"/>
        <v>0.18745393599999999</v>
      </c>
      <c r="I15" s="99">
        <f t="shared" si="0"/>
        <v>0.18745393599999999</v>
      </c>
      <c r="J15" s="99">
        <f t="shared" si="0"/>
        <v>0.18745393599999999</v>
      </c>
      <c r="K15" s="99">
        <f t="shared" si="0"/>
        <v>0.18745393599999999</v>
      </c>
      <c r="L15" s="99">
        <f t="shared" si="0"/>
        <v>0.19482572000000001</v>
      </c>
      <c r="M15" s="99">
        <f t="shared" si="0"/>
        <v>0.19482572000000001</v>
      </c>
      <c r="N15" s="99">
        <f t="shared" si="0"/>
        <v>0.19482572000000001</v>
      </c>
      <c r="O15" s="99">
        <f t="shared" si="0"/>
        <v>0.19482572000000001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0.73930709999999999</v>
      </c>
      <c r="D2" s="39">
        <v>0.45399879999999998</v>
      </c>
      <c r="E2" s="39"/>
      <c r="F2" s="39"/>
      <c r="G2" s="39"/>
    </row>
    <row r="3" spans="1:7" x14ac:dyDescent="0.25">
      <c r="B3" s="78" t="s">
        <v>120</v>
      </c>
      <c r="C3" s="39">
        <v>0.19672339999999999</v>
      </c>
      <c r="D3" s="39">
        <v>0.25663770000000002</v>
      </c>
      <c r="E3" s="39"/>
      <c r="F3" s="39"/>
      <c r="G3" s="39"/>
    </row>
    <row r="4" spans="1:7" x14ac:dyDescent="0.25">
      <c r="B4" s="78" t="s">
        <v>121</v>
      </c>
      <c r="C4" s="39">
        <v>5.3148039999999987E-2</v>
      </c>
      <c r="D4" s="39">
        <v>0.27521590000000001</v>
      </c>
      <c r="E4" s="39">
        <v>0.98674428462982211</v>
      </c>
      <c r="F4" s="39">
        <v>0.79345661401748702</v>
      </c>
      <c r="G4" s="39"/>
    </row>
    <row r="5" spans="1:7" x14ac:dyDescent="0.25">
      <c r="B5" s="78" t="s">
        <v>122</v>
      </c>
      <c r="C5" s="100">
        <v>1.082143E-2</v>
      </c>
      <c r="D5" s="100">
        <v>1.414764E-2</v>
      </c>
      <c r="E5" s="100">
        <f>1-E2-E3-E4</f>
        <v>1.325571537017789E-2</v>
      </c>
      <c r="F5" s="100">
        <f>1-F2-F3-F4</f>
        <v>0.20654338598251298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2023-01-25T00:10:25Z</dcterms:modified>
</cp:coreProperties>
</file>