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61E325-F2E1-437E-AB7B-08458B48D3D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<sst xmlns="http://schemas.openxmlformats.org/spreadsheetml/2006/main" count="2093" uniqueCount="335">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</sst>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662573.421875</v>
      </c>
    </row>
    <row r="8" spans="1:3" ht="15" customHeight="1" x14ac:dyDescent="0.25">
      <c r="B8" s="69" t="s">
        <v>8</v>
      </c>
      <c r="C8" s="32">
        <v>0.51400000000000001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0.96400000000000008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0.24399999999999999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7.4900000000000008E-2</v>
      </c>
    </row>
    <row r="24" spans="1:3" ht="15" customHeight="1" x14ac:dyDescent="0.25">
      <c r="B24" s="7" t="s">
        <v>22</v>
      </c>
      <c r="C24" s="33">
        <v>0.61209999999999998</v>
      </c>
    </row>
    <row r="25" spans="1:3" ht="15" customHeight="1" x14ac:dyDescent="0.25">
      <c r="B25" s="7" t="s">
        <v>23</v>
      </c>
      <c r="C25" s="33">
        <v>0.29770000000000002</v>
      </c>
    </row>
    <row r="26" spans="1:3" ht="15" customHeight="1" x14ac:dyDescent="0.25">
      <c r="B26" s="7" t="s">
        <v>24</v>
      </c>
      <c r="C26" s="33">
        <v>1.5299999999999999E-2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23.623684359984999</v>
      </c>
    </row>
    <row r="38" spans="1:5" ht="15" customHeight="1" x14ac:dyDescent="0.25">
      <c r="B38" s="65" t="s">
        <v>34</v>
      </c>
      <c r="C38" s="94">
        <v>36.321638351999503</v>
      </c>
      <c r="D38" s="5"/>
      <c r="E38" s="6"/>
    </row>
    <row r="39" spans="1:5" ht="15" customHeight="1" x14ac:dyDescent="0.25">
      <c r="B39" s="65" t="s">
        <v>35</v>
      </c>
      <c r="C39" s="94">
        <v>42.030353197422301</v>
      </c>
      <c r="D39" s="5"/>
      <c r="E39" s="5"/>
    </row>
    <row r="40" spans="1:5" ht="15" customHeight="1" x14ac:dyDescent="0.25">
      <c r="B40" s="65" t="s">
        <v>36</v>
      </c>
      <c r="C40" s="94">
        <v>7.0000000000000007E-2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8.5830836720000008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2.18871E-2</v>
      </c>
      <c r="D45" s="5"/>
    </row>
    <row r="46" spans="1:5" ht="15.75" customHeight="1" x14ac:dyDescent="0.25">
      <c r="B46" s="65" t="s">
        <v>41</v>
      </c>
      <c r="C46" s="33">
        <v>7.6522099999999996E-2</v>
      </c>
      <c r="D46" s="5"/>
    </row>
    <row r="47" spans="1:5" ht="15.75" customHeight="1" x14ac:dyDescent="0.25">
      <c r="B47" s="65" t="s">
        <v>42</v>
      </c>
      <c r="C47" s="33">
        <v>0.11290749999999999</v>
      </c>
      <c r="D47" s="5"/>
      <c r="E47" s="6"/>
    </row>
    <row r="48" spans="1:5" ht="15" customHeight="1" x14ac:dyDescent="0.25">
      <c r="B48" s="65" t="s">
        <v>43</v>
      </c>
      <c r="C48" s="97">
        <v>0.78868329999999998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0.59225199999999989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4.9276065999999903E-2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0.75625513116594201</v>
      </c>
      <c r="C2" s="43">
        <v>0.95</v>
      </c>
      <c r="D2" s="86">
        <v>72.351141899226846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40.201134503803019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638.93341427961911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2.8443618658997272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0.234346059763092</v>
      </c>
      <c r="C10" s="43">
        <v>0.95</v>
      </c>
      <c r="D10" s="86">
        <v>13.33343394759892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0.234346059763092</v>
      </c>
      <c r="C11" s="43">
        <v>0.95</v>
      </c>
      <c r="D11" s="86">
        <v>13.33343394759892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0.234346059763092</v>
      </c>
      <c r="C12" s="43">
        <v>0.95</v>
      </c>
      <c r="D12" s="86">
        <v>13.33343394759892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0.234346059763092</v>
      </c>
      <c r="C13" s="43">
        <v>0.95</v>
      </c>
      <c r="D13" s="86">
        <v>13.33343394759892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0.234346059763092</v>
      </c>
      <c r="C14" s="43">
        <v>0.95</v>
      </c>
      <c r="D14" s="86">
        <v>13.33343394759892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0.234346059763092</v>
      </c>
      <c r="C15" s="43">
        <v>0.95</v>
      </c>
      <c r="D15" s="86">
        <v>13.33343394759892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1.0401997474942739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14.66212526903235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14.66212526903235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29.955109260431911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23.177689212558342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4.4801217271030671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0.18277528869371801</v>
      </c>
      <c r="C27" s="43">
        <v>0.95</v>
      </c>
      <c r="D27" s="86">
        <v>18.89030856229131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0.98699198472193506</v>
      </c>
      <c r="C29" s="43">
        <v>0.95</v>
      </c>
      <c r="D29" s="86">
        <v>146.33522929722611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1.2942957108035691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4.5502920150000001E-2</v>
      </c>
      <c r="C32" s="43">
        <v>0.95</v>
      </c>
      <c r="D32" s="86">
        <v>2.266507375873271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0.60461379999999998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1.3582871652768309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0.56961439056253094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0.20719377380000001</v>
      </c>
      <c r="C3" s="13">
        <f>frac_mam_1_5months * 2.6</f>
        <v>0.20719377380000001</v>
      </c>
      <c r="D3" s="13">
        <f>frac_mam_6_11months * 2.6</f>
        <v>0.19644721720000002</v>
      </c>
      <c r="E3" s="13">
        <f>frac_mam_12_23months * 2.6</f>
        <v>3.8943514999999998E-2</v>
      </c>
      <c r="F3" s="13">
        <f>frac_mam_24_59months * 2.6</f>
        <v>5.7028361E-2</v>
      </c>
    </row>
    <row r="4" spans="1:6" ht="15.75" customHeight="1" x14ac:dyDescent="0.25">
      <c r="A4" s="78" t="s">
        <v>204</v>
      </c>
      <c r="B4" s="13">
        <f>frac_sam_1month * 2.6</f>
        <v>9.954471279999999E-2</v>
      </c>
      <c r="C4" s="13">
        <f>frac_sam_1_5months * 2.6</f>
        <v>9.954471279999999E-2</v>
      </c>
      <c r="D4" s="13">
        <f>frac_sam_6_11months * 2.6</f>
        <v>2.56313928E-2</v>
      </c>
      <c r="E4" s="13">
        <f>frac_sam_12_23months * 2.6</f>
        <v>1.6310057919999999E-2</v>
      </c>
      <c r="F4" s="13">
        <f>frac_sam_24_59months * 2.6</f>
        <v>2.3614183060000002E-2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0.51400000000000001</v>
      </c>
      <c r="E2" s="47">
        <f>food_insecure</f>
        <v>0.51400000000000001</v>
      </c>
      <c r="F2" s="47">
        <f>food_insecure</f>
        <v>0.51400000000000001</v>
      </c>
      <c r="G2" s="47">
        <f>food_insecure</f>
        <v>0.51400000000000001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0.51400000000000001</v>
      </c>
      <c r="F5" s="47">
        <f>food_insecure</f>
        <v>0.51400000000000001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0.51400000000000001</v>
      </c>
      <c r="F8" s="47">
        <f>food_insecure</f>
        <v>0.51400000000000001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0.51400000000000001</v>
      </c>
      <c r="F9" s="47">
        <f>food_insecure</f>
        <v>0.51400000000000001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0.51400000000000001</v>
      </c>
      <c r="I15" s="47">
        <f>food_insecure</f>
        <v>0.51400000000000001</v>
      </c>
      <c r="J15" s="47">
        <f>food_insecure</f>
        <v>0.51400000000000001</v>
      </c>
      <c r="K15" s="47">
        <f>food_insecure</f>
        <v>0.51400000000000001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0.96400000000000008</v>
      </c>
      <c r="I18" s="47">
        <f>frac_PW_health_facility</f>
        <v>0.96400000000000008</v>
      </c>
      <c r="J18" s="47">
        <f>frac_PW_health_facility</f>
        <v>0.96400000000000008</v>
      </c>
      <c r="K18" s="47">
        <f>frac_PW_health_facility</f>
        <v>0.96400000000000008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0.24399999999999999</v>
      </c>
      <c r="M24" s="47">
        <f>famplan_unmet_need</f>
        <v>0.24399999999999999</v>
      </c>
      <c r="N24" s="47">
        <f>famplan_unmet_need</f>
        <v>0.24399999999999999</v>
      </c>
      <c r="O24" s="47">
        <f>famplan_unmet_need</f>
        <v>0.24399999999999999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5.2686117823597993E-2</v>
      </c>
      <c r="M25" s="47">
        <f>(1-food_insecure)*(0.49)+food_insecure*(0.7)</f>
        <v>0.59794000000000003</v>
      </c>
      <c r="N25" s="47">
        <f>(1-food_insecure)*(0.49)+food_insecure*(0.7)</f>
        <v>0.59794000000000003</v>
      </c>
      <c r="O25" s="47">
        <f>(1-food_insecure)*(0.49)+food_insecure*(0.7)</f>
        <v>0.59794000000000003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2.2579764781541993E-2</v>
      </c>
      <c r="M26" s="47">
        <f>(1-food_insecure)*(0.21)+food_insecure*(0.3)</f>
        <v>0.25625999999999999</v>
      </c>
      <c r="N26" s="47">
        <f>(1-food_insecure)*(0.21)+food_insecure*(0.3)</f>
        <v>0.25625999999999999</v>
      </c>
      <c r="O26" s="47">
        <f>(1-food_insecure)*(0.21)+food_insecure*(0.3)</f>
        <v>0.25625999999999999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1.2846834094859996E-2</v>
      </c>
      <c r="M27" s="47">
        <f>(1-food_insecure)*(0.3)</f>
        <v>0.14579999999999999</v>
      </c>
      <c r="N27" s="47">
        <f>(1-food_insecure)*(0.3)</f>
        <v>0.14579999999999999</v>
      </c>
      <c r="O27" s="47">
        <f>(1-food_insecure)*(0.3)</f>
        <v>0.14579999999999999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132902.83559999999</v>
      </c>
      <c r="C2" s="37">
        <v>242000</v>
      </c>
      <c r="D2" s="37">
        <v>492000</v>
      </c>
      <c r="E2" s="37">
        <v>2723000</v>
      </c>
      <c r="F2" s="37">
        <v>1714000</v>
      </c>
      <c r="G2" s="9">
        <f t="shared" ref="G2:G40" si="0">C2+D2+E2+F2</f>
        <v>5171000</v>
      </c>
      <c r="H2" s="9">
        <f t="shared" ref="H2:H40" si="1">(B2 + stillbirth*B2/(1000-stillbirth))/(1-abortion)</f>
        <v>152333.44020881035</v>
      </c>
      <c r="I2" s="9">
        <f t="shared" ref="I2:I40" si="2">G2-H2</f>
        <v>5018666.5597911896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131009.72</v>
      </c>
      <c r="C3" s="37">
        <v>244000</v>
      </c>
      <c r="D3" s="37">
        <v>482000</v>
      </c>
      <c r="E3" s="37">
        <v>2828000</v>
      </c>
      <c r="F3" s="37">
        <v>1787000</v>
      </c>
      <c r="G3" s="9">
        <f t="shared" si="0"/>
        <v>5341000</v>
      </c>
      <c r="H3" s="9">
        <f t="shared" si="1"/>
        <v>150163.54811614711</v>
      </c>
      <c r="I3" s="9">
        <f t="shared" si="2"/>
        <v>5190836.4518838525</v>
      </c>
    </row>
    <row r="4" spans="1:9" ht="15.75" customHeight="1" x14ac:dyDescent="0.25">
      <c r="A4" s="69">
        <f t="shared" si="3"/>
        <v>2023</v>
      </c>
      <c r="B4" s="36">
        <v>128935.4976</v>
      </c>
      <c r="C4" s="37">
        <v>245000</v>
      </c>
      <c r="D4" s="37">
        <v>474000</v>
      </c>
      <c r="E4" s="37">
        <v>2938000</v>
      </c>
      <c r="F4" s="37">
        <v>1862000</v>
      </c>
      <c r="G4" s="9">
        <f t="shared" si="0"/>
        <v>5519000</v>
      </c>
      <c r="H4" s="9">
        <f t="shared" si="1"/>
        <v>147786.0711230966</v>
      </c>
      <c r="I4" s="9">
        <f t="shared" si="2"/>
        <v>5371213.9288769038</v>
      </c>
    </row>
    <row r="5" spans="1:9" ht="15.75" customHeight="1" x14ac:dyDescent="0.25">
      <c r="A5" s="69">
        <f t="shared" si="3"/>
        <v>2024</v>
      </c>
      <c r="B5" s="36">
        <v>126727.1992</v>
      </c>
      <c r="C5" s="37">
        <v>249000</v>
      </c>
      <c r="D5" s="37">
        <v>467000</v>
      </c>
      <c r="E5" s="37">
        <v>3052000</v>
      </c>
      <c r="F5" s="37">
        <v>1939000</v>
      </c>
      <c r="G5" s="9">
        <f t="shared" si="0"/>
        <v>5707000</v>
      </c>
      <c r="H5" s="9">
        <f t="shared" si="1"/>
        <v>145254.91600694787</v>
      </c>
      <c r="I5" s="9">
        <f t="shared" si="2"/>
        <v>5561745.0839930521</v>
      </c>
    </row>
    <row r="6" spans="1:9" ht="15.75" customHeight="1" x14ac:dyDescent="0.25">
      <c r="A6" s="69">
        <f t="shared" si="3"/>
        <v>2025</v>
      </c>
      <c r="B6" s="36">
        <v>124388.402</v>
      </c>
      <c r="C6" s="37">
        <v>257000</v>
      </c>
      <c r="D6" s="37">
        <v>463000</v>
      </c>
      <c r="E6" s="37">
        <v>3172000</v>
      </c>
      <c r="F6" s="37">
        <v>2017000</v>
      </c>
      <c r="G6" s="9">
        <f t="shared" si="0"/>
        <v>5909000</v>
      </c>
      <c r="H6" s="9">
        <f t="shared" si="1"/>
        <v>142574.18295999448</v>
      </c>
      <c r="I6" s="9">
        <f t="shared" si="2"/>
        <v>5766425.8170400057</v>
      </c>
    </row>
    <row r="7" spans="1:9" ht="15.75" customHeight="1" x14ac:dyDescent="0.25">
      <c r="A7" s="69">
        <f t="shared" si="3"/>
        <v>2026</v>
      </c>
      <c r="B7" s="36">
        <v>123600.4192</v>
      </c>
      <c r="C7" s="37">
        <v>269000</v>
      </c>
      <c r="D7" s="37">
        <v>463000</v>
      </c>
      <c r="E7" s="37">
        <v>3292000</v>
      </c>
      <c r="F7" s="37">
        <v>2097000</v>
      </c>
      <c r="G7" s="9">
        <f t="shared" si="0"/>
        <v>6121000</v>
      </c>
      <c r="H7" s="9">
        <f t="shared" si="1"/>
        <v>141670.99582928009</v>
      </c>
      <c r="I7" s="9">
        <f t="shared" si="2"/>
        <v>5979329.0041707195</v>
      </c>
    </row>
    <row r="8" spans="1:9" ht="15.75" customHeight="1" x14ac:dyDescent="0.25">
      <c r="A8" s="69">
        <f t="shared" si="3"/>
        <v>2027</v>
      </c>
      <c r="B8" s="36">
        <v>122727.8812</v>
      </c>
      <c r="C8" s="37">
        <v>285000</v>
      </c>
      <c r="D8" s="37">
        <v>465000</v>
      </c>
      <c r="E8" s="37">
        <v>3418000</v>
      </c>
      <c r="F8" s="37">
        <v>2178000</v>
      </c>
      <c r="G8" s="9">
        <f t="shared" si="0"/>
        <v>6346000</v>
      </c>
      <c r="H8" s="9">
        <f t="shared" si="1"/>
        <v>140670.89139469183</v>
      </c>
      <c r="I8" s="9">
        <f t="shared" si="2"/>
        <v>6205329.1086053085</v>
      </c>
    </row>
    <row r="9" spans="1:9" ht="15.75" customHeight="1" x14ac:dyDescent="0.25">
      <c r="A9" s="69">
        <f t="shared" si="3"/>
        <v>2028</v>
      </c>
      <c r="B9" s="36">
        <v>121772.7824</v>
      </c>
      <c r="C9" s="37">
        <v>303000</v>
      </c>
      <c r="D9" s="37">
        <v>470000</v>
      </c>
      <c r="E9" s="37">
        <v>3547000</v>
      </c>
      <c r="F9" s="37">
        <v>2263000</v>
      </c>
      <c r="G9" s="9">
        <f t="shared" si="0"/>
        <v>6583000</v>
      </c>
      <c r="H9" s="9">
        <f t="shared" si="1"/>
        <v>139576.15564066169</v>
      </c>
      <c r="I9" s="9">
        <f t="shared" si="2"/>
        <v>6443423.8443593383</v>
      </c>
    </row>
    <row r="10" spans="1:9" ht="15.75" customHeight="1" x14ac:dyDescent="0.25">
      <c r="A10" s="69">
        <f t="shared" si="3"/>
        <v>2029</v>
      </c>
      <c r="B10" s="36">
        <v>120737.11719999999</v>
      </c>
      <c r="C10" s="37">
        <v>318000</v>
      </c>
      <c r="D10" s="37">
        <v>479000</v>
      </c>
      <c r="E10" s="37">
        <v>3684000</v>
      </c>
      <c r="F10" s="37">
        <v>2351000</v>
      </c>
      <c r="G10" s="9">
        <f t="shared" si="0"/>
        <v>6832000</v>
      </c>
      <c r="H10" s="9">
        <f t="shared" si="1"/>
        <v>138389.07455162174</v>
      </c>
      <c r="I10" s="9">
        <f t="shared" si="2"/>
        <v>6693610.9254483785</v>
      </c>
    </row>
    <row r="11" spans="1:9" ht="15.75" customHeight="1" x14ac:dyDescent="0.25">
      <c r="A11" s="69">
        <f t="shared" si="3"/>
        <v>2030</v>
      </c>
      <c r="B11" s="36">
        <v>119640.56</v>
      </c>
      <c r="C11" s="37">
        <v>328000</v>
      </c>
      <c r="D11" s="37">
        <v>490000</v>
      </c>
      <c r="E11" s="37">
        <v>3825000</v>
      </c>
      <c r="F11" s="37">
        <v>2444000</v>
      </c>
      <c r="G11" s="9">
        <f t="shared" si="0"/>
        <v>7087000</v>
      </c>
      <c r="H11" s="9">
        <f t="shared" si="1"/>
        <v>137132.19895594605</v>
      </c>
      <c r="I11" s="9">
        <f t="shared" si="2"/>
        <v>6949867.8010440543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2957200.0775183667</v>
      </c>
      <c r="I12" s="9">
        <f t="shared" si="2"/>
        <v>15626468.922481634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3014510.1565400409</v>
      </c>
      <c r="I13" s="9">
        <f t="shared" si="2"/>
        <v>16160069.84345996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3083282.2513660491</v>
      </c>
      <c r="I14" s="9">
        <f t="shared" si="2"/>
        <v>16692973.748633951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3140592.3303877232</v>
      </c>
      <c r="I15" s="9">
        <f t="shared" si="2"/>
        <v>17246135.669612277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3.4583642686509498E-3</v>
      </c>
    </row>
    <row r="4" spans="1:8" ht="15.75" customHeight="1" x14ac:dyDescent="0.25">
      <c r="B4" s="11" t="s">
        <v>69</v>
      </c>
      <c r="C4" s="38">
        <v>0.1285611814906408</v>
      </c>
    </row>
    <row r="5" spans="1:8" ht="15.75" customHeight="1" x14ac:dyDescent="0.25">
      <c r="B5" s="11" t="s">
        <v>70</v>
      </c>
      <c r="C5" s="38">
        <v>5.9191964366295563E-2</v>
      </c>
    </row>
    <row r="6" spans="1:8" ht="15.75" customHeight="1" x14ac:dyDescent="0.25">
      <c r="B6" s="11" t="s">
        <v>71</v>
      </c>
      <c r="C6" s="38">
        <v>0.25143428776766519</v>
      </c>
    </row>
    <row r="7" spans="1:8" ht="15.75" customHeight="1" x14ac:dyDescent="0.25">
      <c r="B7" s="11" t="s">
        <v>72</v>
      </c>
      <c r="C7" s="38">
        <v>0.32981081567853537</v>
      </c>
    </row>
    <row r="8" spans="1:8" ht="15.75" customHeight="1" x14ac:dyDescent="0.25">
      <c r="B8" s="11" t="s">
        <v>73</v>
      </c>
      <c r="C8" s="38">
        <v>4.700006136340279E-3</v>
      </c>
    </row>
    <row r="9" spans="1:8" ht="15.75" customHeight="1" x14ac:dyDescent="0.25">
      <c r="B9" s="11" t="s">
        <v>74</v>
      </c>
      <c r="C9" s="38">
        <v>0.13553746571048569</v>
      </c>
    </row>
    <row r="10" spans="1:8" ht="15.75" customHeight="1" x14ac:dyDescent="0.25">
      <c r="B10" s="11" t="s">
        <v>75</v>
      </c>
      <c r="C10" s="38">
        <v>8.7305914581386229E-2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0.1416785101219061</v>
      </c>
      <c r="D14" s="38">
        <v>0.1416785101219061</v>
      </c>
      <c r="E14" s="38">
        <v>0.1416785101219061</v>
      </c>
      <c r="F14" s="38">
        <v>0.1416785101219061</v>
      </c>
    </row>
    <row r="15" spans="1:8" ht="15.75" customHeight="1" x14ac:dyDescent="0.25">
      <c r="B15" s="11" t="s">
        <v>82</v>
      </c>
      <c r="C15" s="38">
        <v>0.25373854879672392</v>
      </c>
      <c r="D15" s="38">
        <v>0.25373854879672392</v>
      </c>
      <c r="E15" s="38">
        <v>0.25373854879672392</v>
      </c>
      <c r="F15" s="38">
        <v>0.25373854879672392</v>
      </c>
    </row>
    <row r="16" spans="1:8" ht="15.75" customHeight="1" x14ac:dyDescent="0.25">
      <c r="B16" s="11" t="s">
        <v>83</v>
      </c>
      <c r="C16" s="38">
        <v>2.0910557068154881E-2</v>
      </c>
      <c r="D16" s="38">
        <v>2.0910557068154881E-2</v>
      </c>
      <c r="E16" s="38">
        <v>2.0910557068154881E-2</v>
      </c>
      <c r="F16" s="38">
        <v>2.0910557068154881E-2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4.4798650906106192E-3</v>
      </c>
      <c r="D19" s="38">
        <v>4.4798650906106192E-3</v>
      </c>
      <c r="E19" s="38">
        <v>4.4798650906106192E-3</v>
      </c>
      <c r="F19" s="38">
        <v>4.4798650906106192E-3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0.1164770408140386</v>
      </c>
      <c r="D21" s="38">
        <v>0.1164770408140386</v>
      </c>
      <c r="E21" s="38">
        <v>0.1164770408140386</v>
      </c>
      <c r="F21" s="38">
        <v>0.1164770408140386</v>
      </c>
    </row>
    <row r="22" spans="1:8" ht="15.75" customHeight="1" x14ac:dyDescent="0.25">
      <c r="B22" s="11" t="s">
        <v>89</v>
      </c>
      <c r="C22" s="38">
        <v>0.46271547810856573</v>
      </c>
      <c r="D22" s="38">
        <v>0.46271547810856573</v>
      </c>
      <c r="E22" s="38">
        <v>0.46271547810856573</v>
      </c>
      <c r="F22" s="38">
        <v>0.46271547810856573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5.5319267999999998E-2</v>
      </c>
    </row>
    <row r="27" spans="1:8" ht="15.75" customHeight="1" x14ac:dyDescent="0.25">
      <c r="B27" s="11" t="s">
        <v>92</v>
      </c>
      <c r="C27" s="38">
        <v>5.7497566999999999E-2</v>
      </c>
    </row>
    <row r="28" spans="1:8" ht="15.75" customHeight="1" x14ac:dyDescent="0.25">
      <c r="B28" s="11" t="s">
        <v>93</v>
      </c>
      <c r="C28" s="38">
        <v>0.121345754</v>
      </c>
    </row>
    <row r="29" spans="1:8" ht="15.75" customHeight="1" x14ac:dyDescent="0.25">
      <c r="B29" s="11" t="s">
        <v>94</v>
      </c>
      <c r="C29" s="38">
        <v>0.134813023</v>
      </c>
    </row>
    <row r="30" spans="1:8" ht="15.75" customHeight="1" x14ac:dyDescent="0.25">
      <c r="B30" s="11" t="s">
        <v>95</v>
      </c>
      <c r="C30" s="38">
        <v>8.2522272000000008E-2</v>
      </c>
    </row>
    <row r="31" spans="1:8" ht="15.75" customHeight="1" x14ac:dyDescent="0.25">
      <c r="B31" s="11" t="s">
        <v>96</v>
      </c>
      <c r="C31" s="38">
        <v>6.6025363000000004E-2</v>
      </c>
    </row>
    <row r="32" spans="1:8" ht="15.75" customHeight="1" x14ac:dyDescent="0.25">
      <c r="B32" s="11" t="s">
        <v>97</v>
      </c>
      <c r="C32" s="38">
        <v>0.13353163200000001</v>
      </c>
    </row>
    <row r="33" spans="2:3" ht="15.75" customHeight="1" x14ac:dyDescent="0.25">
      <c r="B33" s="11" t="s">
        <v>98</v>
      </c>
      <c r="C33" s="38">
        <v>0.12639542200000001</v>
      </c>
    </row>
    <row r="34" spans="2:3" ht="15.75" customHeight="1" x14ac:dyDescent="0.25">
      <c r="B34" s="11" t="s">
        <v>99</v>
      </c>
      <c r="C34" s="38">
        <v>0.22254969799999999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0.69303938411256449</v>
      </c>
      <c r="D2" s="99">
        <f>IFERROR(1-_xlfn.NORM.DIST(_xlfn.NORM.INV(SUM(D4:D5), 0, 1) + 1, 0, 1, TRUE), "")</f>
        <v>0.69303938411256449</v>
      </c>
      <c r="E2" s="99">
        <f>IFERROR(1-_xlfn.NORM.DIST(_xlfn.NORM.INV(SUM(E4:E5), 0, 1) + 1, 0, 1, TRUE), "")</f>
        <v>0.66975633118277678</v>
      </c>
      <c r="F2" s="99">
        <f>IFERROR(1-_xlfn.NORM.DIST(_xlfn.NORM.INV(SUM(F4:F5), 0, 1) + 1, 0, 1, TRUE), "")</f>
        <v>0.53084938547005478</v>
      </c>
      <c r="G2" s="99">
        <f>IFERROR(1-_xlfn.NORM.DIST(_xlfn.NORM.INV(SUM(G4:G5), 0, 1) + 1, 0, 1, TRUE), "")</f>
        <v>0.73787300694159574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0.2407322338874355</v>
      </c>
      <c r="D3" s="99">
        <f>IFERROR(_xlfn.NORM.DIST(_xlfn.NORM.INV(SUM(D4:D5), 0, 1) + 1, 0, 1, TRUE) - SUM(D4:D5), "")</f>
        <v>0.2407322338874355</v>
      </c>
      <c r="E3" s="99">
        <f>IFERROR(_xlfn.NORM.DIST(_xlfn.NORM.INV(SUM(E4:E5), 0, 1) + 1, 0, 1, TRUE) - SUM(E4:E5), "")</f>
        <v>0.25520246081722331</v>
      </c>
      <c r="F3" s="99">
        <f>IFERROR(_xlfn.NORM.DIST(_xlfn.NORM.INV(SUM(F4:F5), 0, 1) + 1, 0, 1, TRUE) - SUM(F4:F5), "")</f>
        <v>0.3285009665299452</v>
      </c>
      <c r="G3" s="99">
        <f>IFERROR(_xlfn.NORM.DIST(_xlfn.NORM.INV(SUM(G4:G5), 0, 1) + 1, 0, 1, TRUE) - SUM(G4:G5), "")</f>
        <v>0.21129104305840421</v>
      </c>
    </row>
    <row r="4" spans="1:15" ht="15.75" customHeight="1" x14ac:dyDescent="0.25">
      <c r="B4" s="69" t="s">
        <v>104</v>
      </c>
      <c r="C4" s="39">
        <v>4.1479324999999997E-2</v>
      </c>
      <c r="D4" s="39">
        <v>4.1479324999999997E-2</v>
      </c>
      <c r="E4" s="39">
        <v>3.6602100999999998E-2</v>
      </c>
      <c r="F4" s="39">
        <v>8.3300876999999995E-2</v>
      </c>
      <c r="G4" s="39">
        <v>3.9109367999999999E-2</v>
      </c>
    </row>
    <row r="5" spans="1:15" ht="15.75" customHeight="1" x14ac:dyDescent="0.25">
      <c r="B5" s="69" t="s">
        <v>105</v>
      </c>
      <c r="C5" s="39">
        <v>2.4749057000000001E-2</v>
      </c>
      <c r="D5" s="39">
        <v>2.4749057000000001E-2</v>
      </c>
      <c r="E5" s="39">
        <v>3.8439107E-2</v>
      </c>
      <c r="F5" s="39">
        <v>5.7348771E-2</v>
      </c>
      <c r="G5" s="39">
        <v>1.1726581999999999E-2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0.57344972687506335</v>
      </c>
      <c r="D8" s="99">
        <f>IFERROR(1-_xlfn.NORM.DIST(_xlfn.NORM.INV(SUM(D10:D11), 0, 1) + 1, 0, 1, TRUE), "")</f>
        <v>0.57344972687506335</v>
      </c>
      <c r="E8" s="99">
        <f>IFERROR(1-_xlfn.NORM.DIST(_xlfn.NORM.INV(SUM(E10:E11), 0, 1) + 1, 0, 1, TRUE), "")</f>
        <v>0.64413837029387977</v>
      </c>
      <c r="F8" s="99">
        <f>IFERROR(1-_xlfn.NORM.DIST(_xlfn.NORM.INV(SUM(F10:F11), 0, 1) + 1, 0, 1, TRUE), "")</f>
        <v>0.84815762989448529</v>
      </c>
      <c r="G8" s="99">
        <f>IFERROR(1-_xlfn.NORM.DIST(_xlfn.NORM.INV(SUM(G10:G11), 0, 1) + 1, 0, 1, TRUE), "")</f>
        <v>0.80677185109655736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0.30857393212493667</v>
      </c>
      <c r="D9" s="99">
        <f>IFERROR(_xlfn.NORM.DIST(_xlfn.NORM.INV(SUM(D10:D11), 0, 1) + 1, 0, 1, TRUE) - SUM(D10:D11), "")</f>
        <v>0.30857393212493667</v>
      </c>
      <c r="E9" s="99">
        <f>IFERROR(_xlfn.NORM.DIST(_xlfn.NORM.INV(SUM(E10:E11), 0, 1) + 1, 0, 1, TRUE) - SUM(E10:E11), "")</f>
        <v>0.27044677970612024</v>
      </c>
      <c r="F9" s="99">
        <f>IFERROR(_xlfn.NORM.DIST(_xlfn.NORM.INV(SUM(F10:F11), 0, 1) + 1, 0, 1, TRUE) - SUM(F10:F11), "")</f>
        <v>0.13059099590551468</v>
      </c>
      <c r="G9" s="99">
        <f>IFERROR(_xlfn.NORM.DIST(_xlfn.NORM.INV(SUM(G10:G11), 0, 1) + 1, 0, 1, TRUE) - SUM(G10:G11), "")</f>
        <v>0.16221178580344262</v>
      </c>
    </row>
    <row r="10" spans="1:15" ht="15.75" customHeight="1" x14ac:dyDescent="0.25">
      <c r="B10" s="69" t="s">
        <v>109</v>
      </c>
      <c r="C10" s="39">
        <v>7.9689913000000001E-2</v>
      </c>
      <c r="D10" s="39">
        <v>7.9689913000000001E-2</v>
      </c>
      <c r="E10" s="39">
        <v>7.5556622000000004E-2</v>
      </c>
      <c r="F10" s="39">
        <v>1.4978274999999999E-2</v>
      </c>
      <c r="G10" s="39">
        <v>2.1933985E-2</v>
      </c>
    </row>
    <row r="11" spans="1:15" ht="15.75" customHeight="1" x14ac:dyDescent="0.25">
      <c r="B11" s="69" t="s">
        <v>110</v>
      </c>
      <c r="C11" s="39">
        <v>3.8286427999999997E-2</v>
      </c>
      <c r="D11" s="39">
        <v>3.8286427999999997E-2</v>
      </c>
      <c r="E11" s="39">
        <v>9.8582280000000001E-3</v>
      </c>
      <c r="F11" s="39">
        <v>6.2730991999999999E-3</v>
      </c>
      <c r="G11" s="39">
        <v>9.0823780999999999E-3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0.42014592350000002</v>
      </c>
      <c r="D14" s="40">
        <v>0.39589734507000002</v>
      </c>
      <c r="E14" s="40">
        <v>0.39589734507000002</v>
      </c>
      <c r="F14" s="40">
        <v>0.21073848385800001</v>
      </c>
      <c r="G14" s="40">
        <v>0.21073848385800001</v>
      </c>
      <c r="H14" s="41">
        <v>0.33100000000000002</v>
      </c>
      <c r="I14" s="41">
        <v>0.33100000000000002</v>
      </c>
      <c r="J14" s="41">
        <v>0.33100000000000002</v>
      </c>
      <c r="K14" s="41">
        <v>0.33100000000000002</v>
      </c>
      <c r="L14" s="41">
        <v>0.32600000000000001</v>
      </c>
      <c r="M14" s="41">
        <v>0.32600000000000001</v>
      </c>
      <c r="N14" s="41">
        <v>0.32600000000000001</v>
      </c>
      <c r="O14" s="41">
        <v>0.32600000000000001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0.24883226348472195</v>
      </c>
      <c r="D15" s="99">
        <f t="shared" si="0"/>
        <v>0.2344709944123976</v>
      </c>
      <c r="E15" s="99">
        <f t="shared" si="0"/>
        <v>0.2344709944123976</v>
      </c>
      <c r="F15" s="99">
        <f t="shared" si="0"/>
        <v>0.12481028854186819</v>
      </c>
      <c r="G15" s="99">
        <f t="shared" si="0"/>
        <v>0.12481028854186819</v>
      </c>
      <c r="H15" s="99">
        <f t="shared" si="0"/>
        <v>0.19603541199999996</v>
      </c>
      <c r="I15" s="99">
        <f t="shared" si="0"/>
        <v>0.19603541199999996</v>
      </c>
      <c r="J15" s="99">
        <f t="shared" si="0"/>
        <v>0.19603541199999996</v>
      </c>
      <c r="K15" s="99">
        <f t="shared" si="0"/>
        <v>0.19603541199999996</v>
      </c>
      <c r="L15" s="99">
        <f t="shared" si="0"/>
        <v>0.19307415199999997</v>
      </c>
      <c r="M15" s="99">
        <f t="shared" si="0"/>
        <v>0.19307415199999997</v>
      </c>
      <c r="N15" s="99">
        <f t="shared" si="0"/>
        <v>0.19307415199999997</v>
      </c>
      <c r="O15" s="99">
        <f t="shared" si="0"/>
        <v>0.19307415199999997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0.72355079649999998</v>
      </c>
      <c r="D2" s="39">
        <v>0.52269173000000002</v>
      </c>
      <c r="E2" s="39"/>
      <c r="F2" s="39"/>
      <c r="G2" s="39"/>
    </row>
    <row r="3" spans="1:7" x14ac:dyDescent="0.25">
      <c r="B3" s="78" t="s">
        <v>120</v>
      </c>
      <c r="C3" s="39">
        <v>0.20326217999999999</v>
      </c>
      <c r="D3" s="39">
        <v>0.24295504000000001</v>
      </c>
      <c r="E3" s="39"/>
      <c r="F3" s="39"/>
      <c r="G3" s="39"/>
    </row>
    <row r="4" spans="1:7" x14ac:dyDescent="0.25">
      <c r="B4" s="78" t="s">
        <v>121</v>
      </c>
      <c r="C4" s="39">
        <v>5.5695132999999987E-2</v>
      </c>
      <c r="D4" s="39">
        <v>0.20628204</v>
      </c>
      <c r="E4" s="39">
        <v>0.90755903720855702</v>
      </c>
      <c r="F4" s="39">
        <v>0.43570882081985501</v>
      </c>
      <c r="G4" s="39"/>
    </row>
    <row r="5" spans="1:7" x14ac:dyDescent="0.25">
      <c r="B5" s="78" t="s">
        <v>122</v>
      </c>
      <c r="C5" s="100">
        <v>1.7491879459999998E-2</v>
      </c>
      <c r="D5" s="100">
        <v>2.8071202999999999E-2</v>
      </c>
      <c r="E5" s="100">
        <f>1-E2-E3-E4</f>
        <v>9.2440962791442982E-2</v>
      </c>
      <c r="F5" s="100">
        <f>1-F2-F3-F4</f>
        <v>0.56429117918014504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2023-01-25T00:12:51Z</dcterms:modified>
</cp:coreProperties>
</file>