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16617C4-8AB5-404D-AA18-131CD963DAB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<sst xmlns="http://schemas.openxmlformats.org/spreadsheetml/2006/main" count="2093" uniqueCount="335">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</sst>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13262.3515625</v>
      </c>
    </row>
    <row r="8" spans="1:3" ht="15" customHeight="1" x14ac:dyDescent="0.25">
      <c r="B8" s="69" t="s">
        <v>8</v>
      </c>
      <c r="C8" s="32">
        <v>0.01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0.78687103271484404</v>
      </c>
    </row>
    <row r="11" spans="1:3" ht="15" customHeight="1" x14ac:dyDescent="0.25">
      <c r="B11" s="69" t="s">
        <v>11</v>
      </c>
      <c r="C11" s="32">
        <v>0.70400000000000007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0.52100000000000002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2.0899999999999998E-2</v>
      </c>
    </row>
    <row r="24" spans="1:3" ht="15" customHeight="1" x14ac:dyDescent="0.25">
      <c r="B24" s="7" t="s">
        <v>22</v>
      </c>
      <c r="C24" s="33">
        <v>0.42159999999999997</v>
      </c>
    </row>
    <row r="25" spans="1:3" ht="15" customHeight="1" x14ac:dyDescent="0.25">
      <c r="B25" s="7" t="s">
        <v>23</v>
      </c>
      <c r="C25" s="33">
        <v>0.4854</v>
      </c>
    </row>
    <row r="26" spans="1:3" ht="15" customHeight="1" x14ac:dyDescent="0.25">
      <c r="B26" s="7" t="s">
        <v>24</v>
      </c>
      <c r="C26" s="33">
        <v>7.2099999999999997E-2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7.4241089134413096</v>
      </c>
    </row>
    <row r="38" spans="1:5" ht="15" customHeight="1" x14ac:dyDescent="0.25">
      <c r="B38" s="65" t="s">
        <v>34</v>
      </c>
      <c r="C38" s="94">
        <v>14.2913433059379</v>
      </c>
      <c r="D38" s="5"/>
      <c r="E38" s="6"/>
    </row>
    <row r="39" spans="1:5" ht="15" customHeight="1" x14ac:dyDescent="0.25">
      <c r="B39" s="65" t="s">
        <v>35</v>
      </c>
      <c r="C39" s="94">
        <v>16.6231647805592</v>
      </c>
      <c r="D39" s="5"/>
      <c r="E39" s="5"/>
    </row>
    <row r="40" spans="1:5" ht="15" customHeight="1" x14ac:dyDescent="0.25">
      <c r="B40" s="65" t="s">
        <v>36</v>
      </c>
      <c r="C40" s="94">
        <v>0.52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7.70097729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1.59259E-2</v>
      </c>
      <c r="D45" s="5"/>
    </row>
    <row r="46" spans="1:5" ht="15.75" customHeight="1" x14ac:dyDescent="0.25">
      <c r="B46" s="65" t="s">
        <v>41</v>
      </c>
      <c r="C46" s="33">
        <v>5.9179069999999993E-2</v>
      </c>
      <c r="D46" s="5"/>
    </row>
    <row r="47" spans="1:5" ht="15.75" customHeight="1" x14ac:dyDescent="0.25">
      <c r="B47" s="65" t="s">
        <v>42</v>
      </c>
      <c r="C47" s="33">
        <v>5.9293699999999998E-2</v>
      </c>
      <c r="D47" s="5"/>
      <c r="E47" s="6"/>
    </row>
    <row r="48" spans="1:5" ht="15" customHeight="1" x14ac:dyDescent="0.25">
      <c r="B48" s="65" t="s">
        <v>43</v>
      </c>
      <c r="C48" s="97">
        <v>0.86560132999999995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0.58581800000000006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0.68569377817478094</v>
      </c>
      <c r="C2" s="43">
        <v>0.95</v>
      </c>
      <c r="D2" s="86">
        <v>55.507503876711553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39.823604613076341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374.86417937488761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2.1552022403043969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0.21248072045684799</v>
      </c>
      <c r="C10" s="43">
        <v>0.95</v>
      </c>
      <c r="D10" s="86">
        <v>12.95590405687226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0.21248072045684799</v>
      </c>
      <c r="C11" s="43">
        <v>0.95</v>
      </c>
      <c r="D11" s="86">
        <v>12.95590405687226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0.21248072045684799</v>
      </c>
      <c r="C12" s="43">
        <v>0.95</v>
      </c>
      <c r="D12" s="86">
        <v>12.95590405687226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0.21248072045684799</v>
      </c>
      <c r="C13" s="43">
        <v>0.95</v>
      </c>
      <c r="D13" s="86">
        <v>12.95590405687226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0.21248072045684799</v>
      </c>
      <c r="C14" s="43">
        <v>0.95</v>
      </c>
      <c r="D14" s="86">
        <v>12.95590405687226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0.21248072045684799</v>
      </c>
      <c r="C15" s="43">
        <v>0.95</v>
      </c>
      <c r="D15" s="86">
        <v>12.95590405687226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0.6626698567676067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8.6538627513423272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8.6538627513423272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0.97640296940000004</v>
      </c>
      <c r="C21" s="43">
        <v>0.95</v>
      </c>
      <c r="D21" s="86">
        <v>28.257105296829788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22.328246958423339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4.2441655453988991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0.246814166201963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0.165721689806137</v>
      </c>
      <c r="C27" s="43">
        <v>0.95</v>
      </c>
      <c r="D27" s="86">
        <v>18.814934548265089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0.93445270913102807</v>
      </c>
      <c r="C29" s="43">
        <v>0.95</v>
      </c>
      <c r="D29" s="86">
        <v>107.8921549536976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2.1129719322902618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1.7856991289999999E-2</v>
      </c>
      <c r="C32" s="43">
        <v>0.95</v>
      </c>
      <c r="D32" s="86">
        <v>1.417065121738269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5.3412628169999997E-2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4.9685392525961998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5.7191172999999998E-2</v>
      </c>
      <c r="C3" s="13">
        <f>frac_mam_1_5months * 2.6</f>
        <v>5.7191172999999998E-2</v>
      </c>
      <c r="D3" s="13">
        <f>frac_mam_6_11months * 2.6</f>
        <v>6.0216366600000001E-2</v>
      </c>
      <c r="E3" s="13">
        <f>frac_mam_12_23months * 2.6</f>
        <v>0</v>
      </c>
      <c r="F3" s="13">
        <f>frac_mam_24_59months * 2.6</f>
        <v>1.1971552580000001E-2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1.4877572060000002E-2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0.01</v>
      </c>
      <c r="E2" s="47">
        <f>food_insecure</f>
        <v>0.01</v>
      </c>
      <c r="F2" s="47">
        <f>food_insecure</f>
        <v>0.01</v>
      </c>
      <c r="G2" s="47">
        <f>food_insecure</f>
        <v>0.01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0.01</v>
      </c>
      <c r="F5" s="47">
        <f>food_insecure</f>
        <v>0.01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0.01</v>
      </c>
      <c r="F8" s="47">
        <f>food_insecure</f>
        <v>0.01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0.01</v>
      </c>
      <c r="F9" s="47">
        <f>food_insecure</f>
        <v>0.01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0.01</v>
      </c>
      <c r="I15" s="47">
        <f>food_insecure</f>
        <v>0.01</v>
      </c>
      <c r="J15" s="47">
        <f>food_insecure</f>
        <v>0.01</v>
      </c>
      <c r="K15" s="47">
        <f>food_insecure</f>
        <v>0.01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0.70400000000000007</v>
      </c>
      <c r="I18" s="47">
        <f>frac_PW_health_facility</f>
        <v>0.70400000000000007</v>
      </c>
      <c r="J18" s="47">
        <f>frac_PW_health_facility</f>
        <v>0.70400000000000007</v>
      </c>
      <c r="K18" s="47">
        <f>frac_PW_health_facility</f>
        <v>0.70400000000000007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0.52100000000000002</v>
      </c>
      <c r="M24" s="47">
        <f>famplan_unmet_need</f>
        <v>0.52100000000000002</v>
      </c>
      <c r="N24" s="47">
        <f>famplan_unmet_need</f>
        <v>0.52100000000000002</v>
      </c>
      <c r="O24" s="47">
        <f>famplan_unmet_need</f>
        <v>0.52100000000000002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0.10488076480102523</v>
      </c>
      <c r="M25" s="47">
        <f>(1-food_insecure)*(0.49)+food_insecure*(0.7)</f>
        <v>0.49209999999999998</v>
      </c>
      <c r="N25" s="47">
        <f>(1-food_insecure)*(0.49)+food_insecure*(0.7)</f>
        <v>0.49209999999999998</v>
      </c>
      <c r="O25" s="47">
        <f>(1-food_insecure)*(0.49)+food_insecure*(0.7)</f>
        <v>0.49209999999999998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4.4948899200439395E-2</v>
      </c>
      <c r="M26" s="47">
        <f>(1-food_insecure)*(0.21)+food_insecure*(0.3)</f>
        <v>0.2109</v>
      </c>
      <c r="N26" s="47">
        <f>(1-food_insecure)*(0.21)+food_insecure*(0.3)</f>
        <v>0.2109</v>
      </c>
      <c r="O26" s="47">
        <f>(1-food_insecure)*(0.21)+food_insecure*(0.3)</f>
        <v>0.2109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6.3299303283691322E-2</v>
      </c>
      <c r="M27" s="47">
        <f>(1-food_insecure)*(0.3)</f>
        <v>0.29699999999999999</v>
      </c>
      <c r="N27" s="47">
        <f>(1-food_insecure)*(0.3)</f>
        <v>0.29699999999999999</v>
      </c>
      <c r="O27" s="47">
        <f>(1-food_insecure)*(0.3)</f>
        <v>0.29699999999999999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0.78687103271484404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2569.929599999999</v>
      </c>
      <c r="C2" s="37">
        <v>6000</v>
      </c>
      <c r="D2" s="37">
        <v>9500</v>
      </c>
      <c r="E2" s="37">
        <v>1006000</v>
      </c>
      <c r="F2" s="37">
        <v>832000</v>
      </c>
      <c r="G2" s="9">
        <f t="shared" ref="G2:G40" si="0">C2+D2+E2+F2</f>
        <v>1853500</v>
      </c>
      <c r="H2" s="9">
        <f t="shared" ref="H2:H40" si="1">(B2 + stillbirth*B2/(1000-stillbirth))/(1-abortion)</f>
        <v>2943.0388205753839</v>
      </c>
      <c r="I2" s="9">
        <f t="shared" ref="I2:I40" si="2">G2-H2</f>
        <v>1850556.9611794245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2590.8188</v>
      </c>
      <c r="C3" s="37">
        <v>6000</v>
      </c>
      <c r="D3" s="37">
        <v>9600</v>
      </c>
      <c r="E3" s="37">
        <v>1001000</v>
      </c>
      <c r="F3" s="37">
        <v>855000</v>
      </c>
      <c r="G3" s="9">
        <f t="shared" si="0"/>
        <v>1871600</v>
      </c>
      <c r="H3" s="9">
        <f t="shared" si="1"/>
        <v>2966.9607702392054</v>
      </c>
      <c r="I3" s="9">
        <f t="shared" si="2"/>
        <v>1868633.0392297609</v>
      </c>
    </row>
    <row r="4" spans="1:9" ht="15.75" customHeight="1" x14ac:dyDescent="0.25">
      <c r="A4" s="69">
        <f t="shared" si="3"/>
        <v>2023</v>
      </c>
      <c r="B4" s="36">
        <v>2611.6716000000001</v>
      </c>
      <c r="C4" s="37">
        <v>6100</v>
      </c>
      <c r="D4" s="37">
        <v>9800</v>
      </c>
      <c r="E4" s="37">
        <v>991000</v>
      </c>
      <c r="F4" s="37">
        <v>879000</v>
      </c>
      <c r="G4" s="9">
        <f t="shared" si="0"/>
        <v>1885900</v>
      </c>
      <c r="H4" s="9">
        <f t="shared" si="1"/>
        <v>2990.8410352541287</v>
      </c>
      <c r="I4" s="9">
        <f t="shared" si="2"/>
        <v>1882909.1589647459</v>
      </c>
    </row>
    <row r="5" spans="1:9" ht="15.75" customHeight="1" x14ac:dyDescent="0.25">
      <c r="A5" s="69">
        <f t="shared" si="3"/>
        <v>2024</v>
      </c>
      <c r="B5" s="36">
        <v>2632.4879999999989</v>
      </c>
      <c r="C5" s="37">
        <v>6200</v>
      </c>
      <c r="D5" s="37">
        <v>9900</v>
      </c>
      <c r="E5" s="37">
        <v>977000</v>
      </c>
      <c r="F5" s="37">
        <v>903000</v>
      </c>
      <c r="G5" s="9">
        <f t="shared" si="0"/>
        <v>1896100</v>
      </c>
      <c r="H5" s="9">
        <f t="shared" si="1"/>
        <v>3014.6796156201517</v>
      </c>
      <c r="I5" s="9">
        <f t="shared" si="2"/>
        <v>1893085.3203843799</v>
      </c>
    </row>
    <row r="6" spans="1:9" ht="15.75" customHeight="1" x14ac:dyDescent="0.25">
      <c r="A6" s="69">
        <f t="shared" si="3"/>
        <v>2025</v>
      </c>
      <c r="B6" s="36">
        <v>2653.268</v>
      </c>
      <c r="C6" s="37">
        <v>6200</v>
      </c>
      <c r="D6" s="37">
        <v>10100</v>
      </c>
      <c r="E6" s="37">
        <v>961000</v>
      </c>
      <c r="F6" s="37">
        <v>924000</v>
      </c>
      <c r="G6" s="9">
        <f t="shared" si="0"/>
        <v>1901300</v>
      </c>
      <c r="H6" s="9">
        <f t="shared" si="1"/>
        <v>3038.4765113372791</v>
      </c>
      <c r="I6" s="9">
        <f t="shared" si="2"/>
        <v>1898261.5234886627</v>
      </c>
    </row>
    <row r="7" spans="1:9" ht="15.75" customHeight="1" x14ac:dyDescent="0.25">
      <c r="A7" s="69">
        <f t="shared" si="3"/>
        <v>2026</v>
      </c>
      <c r="B7" s="36">
        <v>2676.5855999999999</v>
      </c>
      <c r="C7" s="37">
        <v>6200</v>
      </c>
      <c r="D7" s="37">
        <v>10300</v>
      </c>
      <c r="E7" s="37">
        <v>941000</v>
      </c>
      <c r="F7" s="37">
        <v>944000</v>
      </c>
      <c r="G7" s="9">
        <f t="shared" si="0"/>
        <v>1901500</v>
      </c>
      <c r="H7" s="9">
        <f t="shared" si="1"/>
        <v>3065.1794225775907</v>
      </c>
      <c r="I7" s="9">
        <f t="shared" si="2"/>
        <v>1898434.8205774224</v>
      </c>
    </row>
    <row r="8" spans="1:9" ht="15.75" customHeight="1" x14ac:dyDescent="0.25">
      <c r="A8" s="69">
        <f t="shared" si="3"/>
        <v>2027</v>
      </c>
      <c r="B8" s="36">
        <v>2699.9108000000001</v>
      </c>
      <c r="C8" s="37">
        <v>6100</v>
      </c>
      <c r="D8" s="37">
        <v>10400</v>
      </c>
      <c r="E8" s="37">
        <v>918000</v>
      </c>
      <c r="F8" s="37">
        <v>961000</v>
      </c>
      <c r="G8" s="9">
        <f t="shared" si="0"/>
        <v>1895500</v>
      </c>
      <c r="H8" s="9">
        <f t="shared" si="1"/>
        <v>3091.8910372061337</v>
      </c>
      <c r="I8" s="9">
        <f t="shared" si="2"/>
        <v>1892408.1089627938</v>
      </c>
    </row>
    <row r="9" spans="1:9" ht="15.75" customHeight="1" x14ac:dyDescent="0.25">
      <c r="A9" s="69">
        <f t="shared" si="3"/>
        <v>2028</v>
      </c>
      <c r="B9" s="36">
        <v>2723.2435999999998</v>
      </c>
      <c r="C9" s="37">
        <v>6000</v>
      </c>
      <c r="D9" s="37">
        <v>10500</v>
      </c>
      <c r="E9" s="37">
        <v>894000</v>
      </c>
      <c r="F9" s="37">
        <v>976000</v>
      </c>
      <c r="G9" s="9">
        <f t="shared" si="0"/>
        <v>1886500</v>
      </c>
      <c r="H9" s="9">
        <f t="shared" si="1"/>
        <v>3118.6113552229072</v>
      </c>
      <c r="I9" s="9">
        <f t="shared" si="2"/>
        <v>1883381.388644777</v>
      </c>
    </row>
    <row r="10" spans="1:9" ht="15.75" customHeight="1" x14ac:dyDescent="0.25">
      <c r="A10" s="69">
        <f t="shared" si="3"/>
        <v>2029</v>
      </c>
      <c r="B10" s="36">
        <v>2746.5839999999989</v>
      </c>
      <c r="C10" s="37">
        <v>6000</v>
      </c>
      <c r="D10" s="37">
        <v>10700</v>
      </c>
      <c r="E10" s="37">
        <v>870000</v>
      </c>
      <c r="F10" s="37">
        <v>986000</v>
      </c>
      <c r="G10" s="9">
        <f t="shared" si="0"/>
        <v>1872700</v>
      </c>
      <c r="H10" s="9">
        <f t="shared" si="1"/>
        <v>3145.3403766279121</v>
      </c>
      <c r="I10" s="9">
        <f t="shared" si="2"/>
        <v>1869554.6596233721</v>
      </c>
    </row>
    <row r="11" spans="1:9" ht="15.75" customHeight="1" x14ac:dyDescent="0.25">
      <c r="A11" s="69">
        <f t="shared" si="3"/>
        <v>2030</v>
      </c>
      <c r="B11" s="36">
        <v>2769.9319999999998</v>
      </c>
      <c r="C11" s="37">
        <v>5900</v>
      </c>
      <c r="D11" s="37">
        <v>10800</v>
      </c>
      <c r="E11" s="37">
        <v>848000</v>
      </c>
      <c r="F11" s="37">
        <v>991000</v>
      </c>
      <c r="G11" s="9">
        <f t="shared" si="0"/>
        <v>1855700</v>
      </c>
      <c r="H11" s="9">
        <f t="shared" si="1"/>
        <v>3172.0781014211502</v>
      </c>
      <c r="I11" s="9">
        <f t="shared" si="2"/>
        <v>1852527.9218985788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2954571.268055161</v>
      </c>
      <c r="I12" s="9">
        <f t="shared" si="2"/>
        <v>15629097.731944839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3011830.4011570052</v>
      </c>
      <c r="I13" s="9">
        <f t="shared" si="2"/>
        <v>16162749.598842995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3080541.3608792187</v>
      </c>
      <c r="I14" s="9">
        <f t="shared" si="2"/>
        <v>16695714.639120782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3137800.4939810629</v>
      </c>
      <c r="I15" s="9">
        <f t="shared" si="2"/>
        <v>17248927.506018937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9.0669893888639302E-2</v>
      </c>
    </row>
    <row r="5" spans="1:8" ht="15.75" customHeight="1" x14ac:dyDescent="0.25">
      <c r="B5" s="11" t="s">
        <v>70</v>
      </c>
      <c r="C5" s="38">
        <v>5.621668986338469E-2</v>
      </c>
    </row>
    <row r="6" spans="1:8" ht="15.75" customHeight="1" x14ac:dyDescent="0.25">
      <c r="B6" s="11" t="s">
        <v>71</v>
      </c>
      <c r="C6" s="38">
        <v>0.11623773492552</v>
      </c>
    </row>
    <row r="7" spans="1:8" ht="15.75" customHeight="1" x14ac:dyDescent="0.25">
      <c r="B7" s="11" t="s">
        <v>72</v>
      </c>
      <c r="C7" s="38">
        <v>0.4121280655674377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0.25134860197247971</v>
      </c>
    </row>
    <row r="10" spans="1:8" ht="15.75" customHeight="1" x14ac:dyDescent="0.25">
      <c r="B10" s="11" t="s">
        <v>75</v>
      </c>
      <c r="C10" s="38">
        <v>7.3399013782538505E-2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9.2834424305890298E-2</v>
      </c>
      <c r="D14" s="38">
        <v>9.2834424305890298E-2</v>
      </c>
      <c r="E14" s="38">
        <v>9.2834424305890298E-2</v>
      </c>
      <c r="F14" s="38">
        <v>9.2834424305890298E-2</v>
      </c>
    </row>
    <row r="15" spans="1:8" ht="15.75" customHeight="1" x14ac:dyDescent="0.25">
      <c r="B15" s="11" t="s">
        <v>82</v>
      </c>
      <c r="C15" s="38">
        <v>0.1564011073419434</v>
      </c>
      <c r="D15" s="38">
        <v>0.1564011073419434</v>
      </c>
      <c r="E15" s="38">
        <v>0.1564011073419434</v>
      </c>
      <c r="F15" s="38">
        <v>0.1564011073419434</v>
      </c>
    </row>
    <row r="16" spans="1:8" ht="15.75" customHeight="1" x14ac:dyDescent="0.25">
      <c r="B16" s="11" t="s">
        <v>83</v>
      </c>
      <c r="C16" s="38">
        <v>2.68963821279137E-2</v>
      </c>
      <c r="D16" s="38">
        <v>2.68963821279137E-2</v>
      </c>
      <c r="E16" s="38">
        <v>2.68963821279137E-2</v>
      </c>
      <c r="F16" s="38">
        <v>2.68963821279137E-2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0.17609758581491011</v>
      </c>
      <c r="D21" s="38">
        <v>0.17609758581491011</v>
      </c>
      <c r="E21" s="38">
        <v>0.17609758581491011</v>
      </c>
      <c r="F21" s="38">
        <v>0.17609758581491011</v>
      </c>
    </row>
    <row r="22" spans="1:8" ht="15.75" customHeight="1" x14ac:dyDescent="0.25">
      <c r="B22" s="11" t="s">
        <v>89</v>
      </c>
      <c r="C22" s="38">
        <v>0.54777050040934239</v>
      </c>
      <c r="D22" s="38">
        <v>0.54777050040934239</v>
      </c>
      <c r="E22" s="38">
        <v>0.54777050040934239</v>
      </c>
      <c r="F22" s="38">
        <v>0.54777050040934239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4.7850161000000002E-2</v>
      </c>
    </row>
    <row r="27" spans="1:8" ht="15.75" customHeight="1" x14ac:dyDescent="0.25">
      <c r="B27" s="11" t="s">
        <v>92</v>
      </c>
      <c r="C27" s="38">
        <v>1.8526506000000002E-2</v>
      </c>
    </row>
    <row r="28" spans="1:8" ht="15.75" customHeight="1" x14ac:dyDescent="0.25">
      <c r="B28" s="11" t="s">
        <v>93</v>
      </c>
      <c r="C28" s="38">
        <v>0.23087115</v>
      </c>
    </row>
    <row r="29" spans="1:8" ht="15.75" customHeight="1" x14ac:dyDescent="0.25">
      <c r="B29" s="11" t="s">
        <v>94</v>
      </c>
      <c r="C29" s="38">
        <v>0.13941172099999999</v>
      </c>
    </row>
    <row r="30" spans="1:8" ht="15.75" customHeight="1" x14ac:dyDescent="0.25">
      <c r="B30" s="11" t="s">
        <v>95</v>
      </c>
      <c r="C30" s="38">
        <v>5.0655509000000001E-2</v>
      </c>
    </row>
    <row r="31" spans="1:8" ht="15.75" customHeight="1" x14ac:dyDescent="0.25">
      <c r="B31" s="11" t="s">
        <v>96</v>
      </c>
      <c r="C31" s="38">
        <v>7.1104772999999982E-2</v>
      </c>
    </row>
    <row r="32" spans="1:8" ht="15.75" customHeight="1" x14ac:dyDescent="0.25">
      <c r="B32" s="11" t="s">
        <v>97</v>
      </c>
      <c r="C32" s="38">
        <v>0.14682545</v>
      </c>
    </row>
    <row r="33" spans="2:3" ht="15.75" customHeight="1" x14ac:dyDescent="0.25">
      <c r="B33" s="11" t="s">
        <v>98</v>
      </c>
      <c r="C33" s="38">
        <v>0.122179683</v>
      </c>
    </row>
    <row r="34" spans="2:3" ht="15.75" customHeight="1" x14ac:dyDescent="0.25">
      <c r="B34" s="11" t="s">
        <v>99</v>
      </c>
      <c r="C34" s="38">
        <v>0.17257504600000001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0.87939021375837501</v>
      </c>
      <c r="D2" s="99">
        <f>IFERROR(1-_xlfn.NORM.DIST(_xlfn.NORM.INV(SUM(D4:D5), 0, 1) + 1, 0, 1, TRUE), "")</f>
        <v>0.87939021375837501</v>
      </c>
      <c r="E2" s="99">
        <f>IFERROR(1-_xlfn.NORM.DIST(_xlfn.NORM.INV(SUM(E4:E5), 0, 1) + 1, 0, 1, TRUE), "")</f>
        <v>0.95438461843068012</v>
      </c>
      <c r="F2" s="99">
        <f>IFERROR(1-_xlfn.NORM.DIST(_xlfn.NORM.INV(SUM(F4:F5), 0, 1) + 1, 0, 1, TRUE), "")</f>
        <v>0.79829451258769546</v>
      </c>
      <c r="G2" s="99">
        <f>IFERROR(1-_xlfn.NORM.DIST(_xlfn.NORM.INV(SUM(G4:G5), 0, 1) + 1, 0, 1, TRUE), "")</f>
        <v>0.84520126845736532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0.10567983964162499</v>
      </c>
      <c r="D3" s="99">
        <f>IFERROR(_xlfn.NORM.DIST(_xlfn.NORM.INV(SUM(D4:D5), 0, 1) + 1, 0, 1, TRUE) - SUM(D4:D5), "")</f>
        <v>0.10567983964162499</v>
      </c>
      <c r="E3" s="99">
        <f>IFERROR(_xlfn.NORM.DIST(_xlfn.NORM.INV(SUM(E4:E5), 0, 1) + 1, 0, 1, TRUE) - SUM(E4:E5), "")</f>
        <v>4.2031425769319869E-2</v>
      </c>
      <c r="F3" s="99">
        <f>IFERROR(_xlfn.NORM.DIST(_xlfn.NORM.INV(SUM(F4:F5), 0, 1) + 1, 0, 1, TRUE) - SUM(F4:F5), "")</f>
        <v>0.16849299141230459</v>
      </c>
      <c r="G3" s="99">
        <f>IFERROR(_xlfn.NORM.DIST(_xlfn.NORM.INV(SUM(G4:G5), 0, 1) + 1, 0, 1, TRUE) - SUM(G4:G5), "")</f>
        <v>0.13290224854263463</v>
      </c>
    </row>
    <row r="4" spans="1:15" ht="15.75" customHeight="1" x14ac:dyDescent="0.25">
      <c r="B4" s="69" t="s">
        <v>104</v>
      </c>
      <c r="C4" s="39">
        <v>7.4649732999999994E-3</v>
      </c>
      <c r="D4" s="39">
        <v>7.4649732999999994E-3</v>
      </c>
      <c r="E4" s="39">
        <v>0</v>
      </c>
      <c r="F4" s="39">
        <v>2.0824616000000001E-2</v>
      </c>
      <c r="G4" s="39">
        <v>1.1818323E-2</v>
      </c>
    </row>
    <row r="5" spans="1:15" ht="15.75" customHeight="1" x14ac:dyDescent="0.25">
      <c r="B5" s="69" t="s">
        <v>105</v>
      </c>
      <c r="C5" s="39">
        <v>7.4649732999999994E-3</v>
      </c>
      <c r="D5" s="39">
        <v>7.4649732999999994E-3</v>
      </c>
      <c r="E5" s="39">
        <v>3.5839558000000001E-3</v>
      </c>
      <c r="F5" s="39">
        <v>1.238788E-2</v>
      </c>
      <c r="G5" s="39">
        <v>1.0078159999999999E-2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0.84474572083921284</v>
      </c>
      <c r="D8" s="99">
        <f>IFERROR(1-_xlfn.NORM.DIST(_xlfn.NORM.INV(SUM(D10:D11), 0, 1) + 1, 0, 1, TRUE), "")</f>
        <v>0.84474572083921284</v>
      </c>
      <c r="E8" s="99">
        <f>IFERROR(1-_xlfn.NORM.DIST(_xlfn.NORM.INV(SUM(E10:E11), 0, 1) + 1, 0, 1, TRUE), "")</f>
        <v>0.83951413766918059</v>
      </c>
      <c r="F8" s="99" t="str">
        <f>IFERROR(1-_xlfn.NORM.DIST(_xlfn.NORM.INV(SUM(F10:F11), 0, 1) + 1, 0, 1, TRUE), "")</f>
        <v/>
      </c>
      <c r="G8" s="99">
        <f>IFERROR(1-_xlfn.NORM.DIST(_xlfn.NORM.INV(SUM(G10:G11), 0, 1) + 1, 0, 1, TRUE), "")</f>
        <v>0.90562153345648277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0.13325767416078721</v>
      </c>
      <c r="D9" s="99">
        <f>IFERROR(_xlfn.NORM.DIST(_xlfn.NORM.INV(SUM(D10:D11), 0, 1) + 1, 0, 1, TRUE) - SUM(D10:D11), "")</f>
        <v>0.13325767416078721</v>
      </c>
      <c r="E9" s="99">
        <f>IFERROR(_xlfn.NORM.DIST(_xlfn.NORM.INV(SUM(E10:E11), 0, 1) + 1, 0, 1, TRUE) - SUM(E10:E11), "")</f>
        <v>0.13732572133081941</v>
      </c>
      <c r="F9" s="99" t="str">
        <f>IFERROR(_xlfn.NORM.DIST(_xlfn.NORM.INV(SUM(F10:F11), 0, 1) + 1, 0, 1, TRUE) - SUM(F10:F11), "")</f>
        <v/>
      </c>
      <c r="G9" s="99">
        <f>IFERROR(_xlfn.NORM.DIST(_xlfn.NORM.INV(SUM(G10:G11), 0, 1) + 1, 0, 1, TRUE) - SUM(G10:G11), "")</f>
        <v>8.4051880143517194E-2</v>
      </c>
    </row>
    <row r="10" spans="1:15" ht="15.75" customHeight="1" x14ac:dyDescent="0.25">
      <c r="B10" s="69" t="s">
        <v>109</v>
      </c>
      <c r="C10" s="39">
        <v>2.1996604999999999E-2</v>
      </c>
      <c r="D10" s="39">
        <v>2.1996604999999999E-2</v>
      </c>
      <c r="E10" s="39">
        <v>2.3160140999999999E-2</v>
      </c>
      <c r="F10" s="39">
        <v>0</v>
      </c>
      <c r="G10" s="39">
        <v>4.6044433000000003E-3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0</v>
      </c>
      <c r="F11" s="39">
        <v>0</v>
      </c>
      <c r="G11" s="39">
        <v>5.7221431000000003E-3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0.32033981174999998</v>
      </c>
      <c r="D14" s="40">
        <v>0.31614712435300002</v>
      </c>
      <c r="E14" s="40">
        <v>0.31614712435300002</v>
      </c>
      <c r="F14" s="40">
        <v>0.15880290981799999</v>
      </c>
      <c r="G14" s="40">
        <v>0.15880290981799999</v>
      </c>
      <c r="H14" s="41">
        <v>0.28799999999999998</v>
      </c>
      <c r="I14" s="41">
        <v>0.28799999999999998</v>
      </c>
      <c r="J14" s="41">
        <v>0.28799999999999998</v>
      </c>
      <c r="K14" s="41">
        <v>0.28799999999999998</v>
      </c>
      <c r="L14" s="41">
        <v>0.20799999999999999</v>
      </c>
      <c r="M14" s="41">
        <v>0.20799999999999999</v>
      </c>
      <c r="N14" s="41">
        <v>0.20799999999999999</v>
      </c>
      <c r="O14" s="41">
        <v>0.20799999999999999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0.18766082783976151</v>
      </c>
      <c r="D15" s="99">
        <f t="shared" si="0"/>
        <v>0.18520467609422578</v>
      </c>
      <c r="E15" s="99">
        <f t="shared" si="0"/>
        <v>0.18520467609422578</v>
      </c>
      <c r="F15" s="99">
        <f t="shared" si="0"/>
        <v>9.3029603023761134E-2</v>
      </c>
      <c r="G15" s="99">
        <f t="shared" si="0"/>
        <v>9.3029603023761134E-2</v>
      </c>
      <c r="H15" s="99">
        <f t="shared" si="0"/>
        <v>0.168715584</v>
      </c>
      <c r="I15" s="99">
        <f t="shared" si="0"/>
        <v>0.168715584</v>
      </c>
      <c r="J15" s="99">
        <f t="shared" si="0"/>
        <v>0.168715584</v>
      </c>
      <c r="K15" s="99">
        <f t="shared" si="0"/>
        <v>0.168715584</v>
      </c>
      <c r="L15" s="99">
        <f t="shared" si="0"/>
        <v>0.12185014400000001</v>
      </c>
      <c r="M15" s="99">
        <f t="shared" si="0"/>
        <v>0.12185014400000001</v>
      </c>
      <c r="N15" s="99">
        <f t="shared" si="0"/>
        <v>0.12185014400000001</v>
      </c>
      <c r="O15" s="99">
        <f t="shared" si="0"/>
        <v>0.12185014400000001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0.62880752559999997</v>
      </c>
      <c r="D2" s="39">
        <v>0.35571922</v>
      </c>
      <c r="E2" s="39"/>
      <c r="F2" s="39"/>
      <c r="G2" s="39"/>
    </row>
    <row r="3" spans="1:7" x14ac:dyDescent="0.25">
      <c r="B3" s="78" t="s">
        <v>120</v>
      </c>
      <c r="C3" s="39">
        <v>2.2373443E-2</v>
      </c>
      <c r="D3" s="39">
        <v>6.3059793000000003E-2</v>
      </c>
      <c r="E3" s="39"/>
      <c r="F3" s="39"/>
      <c r="G3" s="39"/>
    </row>
    <row r="4" spans="1:7" x14ac:dyDescent="0.25">
      <c r="B4" s="78" t="s">
        <v>121</v>
      </c>
      <c r="C4" s="39">
        <v>0.28091643999999999</v>
      </c>
      <c r="D4" s="39">
        <v>0.37994976000000003</v>
      </c>
      <c r="E4" s="39">
        <v>0</v>
      </c>
      <c r="F4" s="39">
        <v>0</v>
      </c>
      <c r="G4" s="39"/>
    </row>
    <row r="5" spans="1:7" x14ac:dyDescent="0.25">
      <c r="B5" s="78" t="s">
        <v>122</v>
      </c>
      <c r="C5" s="100">
        <v>6.7902555470000001E-2</v>
      </c>
      <c r="D5" s="100">
        <v>0.20127118999999999</v>
      </c>
      <c r="E5" s="100">
        <f>1-E2-E3-E4</f>
        <v>1</v>
      </c>
      <c r="F5" s="100">
        <f>1-F2-F3-F4</f>
        <v>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2023-01-25T00:12:43Z</dcterms:modified>
</cp:coreProperties>
</file>