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A33C06F-15DC-46FA-93CA-CB6695A17932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<sst xmlns="http://schemas.openxmlformats.org/spreadsheetml/2006/main" count="2093" uniqueCount="335">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</sst>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1009009.25</v>
      </c>
    </row>
    <row r="8" spans="1:3" ht="15" customHeight="1" x14ac:dyDescent="0.25">
      <c r="B8" s="69" t="s">
        <v>8</v>
      </c>
      <c r="C8" s="32">
        <v>2E-3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0.68451698300000008</v>
      </c>
    </row>
    <row r="11" spans="1:3" ht="15" customHeight="1" x14ac:dyDescent="0.25">
      <c r="B11" s="69" t="s">
        <v>11</v>
      </c>
      <c r="C11" s="32">
        <v>0.85099999999999998</v>
      </c>
    </row>
    <row r="12" spans="1:3" ht="15" customHeight="1" x14ac:dyDescent="0.25">
      <c r="B12" s="69" t="s">
        <v>12</v>
      </c>
      <c r="C12" s="32">
        <v>0.59499999999999997</v>
      </c>
    </row>
    <row r="13" spans="1:3" ht="15" customHeight="1" x14ac:dyDescent="0.25">
      <c r="B13" s="69" t="s">
        <v>13</v>
      </c>
      <c r="C13" s="32">
        <v>0.26800000000000002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1.77E-2</v>
      </c>
    </row>
    <row r="24" spans="1:3" ht="15" customHeight="1" x14ac:dyDescent="0.25">
      <c r="B24" s="7" t="s">
        <v>22</v>
      </c>
      <c r="C24" s="33">
        <v>0.43480000000000002</v>
      </c>
    </row>
    <row r="25" spans="1:3" ht="15" customHeight="1" x14ac:dyDescent="0.25">
      <c r="B25" s="7" t="s">
        <v>23</v>
      </c>
      <c r="C25" s="33">
        <v>0.49220000000000003</v>
      </c>
    </row>
    <row r="26" spans="1:3" ht="15" customHeight="1" x14ac:dyDescent="0.25">
      <c r="B26" s="7" t="s">
        <v>24</v>
      </c>
      <c r="C26" s="33">
        <v>5.5300000000000002E-2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0.20661157022066101</v>
      </c>
    </row>
    <row r="30" spans="1:3" ht="14.25" customHeight="1" x14ac:dyDescent="0.25">
      <c r="B30" s="15" t="s">
        <v>27</v>
      </c>
      <c r="C30" s="42">
        <v>0.15077060531507699</v>
      </c>
    </row>
    <row r="31" spans="1:3" ht="14.25" customHeight="1" x14ac:dyDescent="0.25">
      <c r="B31" s="15" t="s">
        <v>28</v>
      </c>
      <c r="C31" s="42">
        <v>0.13982577621398301</v>
      </c>
    </row>
    <row r="32" spans="1:3" ht="14.25" customHeight="1" x14ac:dyDescent="0.25">
      <c r="B32" s="15" t="s">
        <v>29</v>
      </c>
      <c r="C32" s="42">
        <v>0.50279204825027901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11.9268851410695</v>
      </c>
    </row>
    <row r="38" spans="1:5" ht="15" customHeight="1" x14ac:dyDescent="0.25">
      <c r="B38" s="65" t="s">
        <v>34</v>
      </c>
      <c r="C38" s="94">
        <v>14.486694208547</v>
      </c>
      <c r="D38" s="5"/>
      <c r="E38" s="6"/>
    </row>
    <row r="39" spans="1:5" ht="15" customHeight="1" x14ac:dyDescent="0.25">
      <c r="B39" s="65" t="s">
        <v>35</v>
      </c>
      <c r="C39" s="94">
        <v>16.852618704410599</v>
      </c>
      <c r="D39" s="5"/>
      <c r="E39" s="5"/>
    </row>
    <row r="40" spans="1:5" ht="15" customHeight="1" x14ac:dyDescent="0.25">
      <c r="B40" s="65" t="s">
        <v>36</v>
      </c>
      <c r="C40" s="94">
        <v>0.43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10.79415388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1.42241E-2</v>
      </c>
      <c r="D45" s="5"/>
    </row>
    <row r="46" spans="1:5" ht="15.75" customHeight="1" x14ac:dyDescent="0.25">
      <c r="B46" s="65" t="s">
        <v>41</v>
      </c>
      <c r="C46" s="33">
        <v>7.4557189999999995E-2</v>
      </c>
      <c r="D46" s="5"/>
    </row>
    <row r="47" spans="1:5" ht="15.75" customHeight="1" x14ac:dyDescent="0.25">
      <c r="B47" s="65" t="s">
        <v>42</v>
      </c>
      <c r="C47" s="33">
        <v>8.137309999999999E-2</v>
      </c>
      <c r="D47" s="5"/>
      <c r="E47" s="6"/>
    </row>
    <row r="48" spans="1:5" ht="15" customHeight="1" x14ac:dyDescent="0.25">
      <c r="B48" s="65" t="s">
        <v>43</v>
      </c>
      <c r="C48" s="97">
        <v>0.82984561000000001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0.58013599999999999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7.4720325000000004E-2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0.65220269036790002</v>
      </c>
      <c r="C2" s="43">
        <v>0.95</v>
      </c>
      <c r="D2" s="86">
        <v>55.12482350799813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39.815027292809162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368.86463746807789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2.0501489005115019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0.20210260315056</v>
      </c>
      <c r="C10" s="43">
        <v>0.95</v>
      </c>
      <c r="D10" s="86">
        <v>12.947326736605079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0.20210260315056</v>
      </c>
      <c r="C11" s="43">
        <v>0.95</v>
      </c>
      <c r="D11" s="86">
        <v>12.947326736605079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0.20210260315056</v>
      </c>
      <c r="C12" s="43">
        <v>0.95</v>
      </c>
      <c r="D12" s="86">
        <v>12.947326736605079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0.20210260315056</v>
      </c>
      <c r="C13" s="43">
        <v>0.95</v>
      </c>
      <c r="D13" s="86">
        <v>12.947326736605079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0.20210260315056</v>
      </c>
      <c r="C14" s="43">
        <v>0.95</v>
      </c>
      <c r="D14" s="86">
        <v>12.947326736605079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0.20210260315056</v>
      </c>
      <c r="C15" s="43">
        <v>0.95</v>
      </c>
      <c r="D15" s="86">
        <v>12.947326736605079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0.65409253650042354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8.5173575549872886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8.5173575549872886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0.99669449999999993</v>
      </c>
      <c r="C21" s="43">
        <v>0.95</v>
      </c>
      <c r="D21" s="86">
        <v>23.330746965205979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22.308947987822169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4.2388047202319106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0.25194343901549998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0.15762740655395999</v>
      </c>
      <c r="C27" s="43">
        <v>0.95</v>
      </c>
      <c r="D27" s="86">
        <v>18.508269134264211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0.909213974244787</v>
      </c>
      <c r="C29" s="43">
        <v>0.95</v>
      </c>
      <c r="D29" s="86">
        <v>107.01874447998669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1.8336841254333389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9.7786897399999989E-3</v>
      </c>
      <c r="C32" s="43">
        <v>0.95</v>
      </c>
      <c r="D32" s="86">
        <v>1.3977661511371069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0.1490117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3.5105839673843442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0.92307283424517605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9.79577742E-2</v>
      </c>
      <c r="C3" s="13">
        <f>frac_mam_1_5months * 2.6</f>
        <v>9.79577742E-2</v>
      </c>
      <c r="D3" s="13">
        <f>frac_mam_6_11months * 2.6</f>
        <v>4.3466602399999998E-2</v>
      </c>
      <c r="E3" s="13">
        <f>frac_mam_12_23months * 2.6</f>
        <v>1.8051505420000002E-2</v>
      </c>
      <c r="F3" s="13">
        <f>frac_mam_24_59months * 2.6</f>
        <v>2.2022551720000002E-2</v>
      </c>
    </row>
    <row r="4" spans="1:6" ht="15.75" customHeight="1" x14ac:dyDescent="0.25">
      <c r="A4" s="78" t="s">
        <v>204</v>
      </c>
      <c r="B4" s="13">
        <f>frac_sam_1month * 2.6</f>
        <v>0.1194798644</v>
      </c>
      <c r="C4" s="13">
        <f>frac_sam_1_5months * 2.6</f>
        <v>0.1194798644</v>
      </c>
      <c r="D4" s="13">
        <f>frac_sam_6_11months * 2.6</f>
        <v>4.0093019200000003E-2</v>
      </c>
      <c r="E4" s="13">
        <f>frac_sam_12_23months * 2.6</f>
        <v>5.8565746199999999E-3</v>
      </c>
      <c r="F4" s="13">
        <f>frac_sam_24_59months * 2.6</f>
        <v>1.5233741119999998E-2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2E-3</v>
      </c>
      <c r="E2" s="47">
        <f>food_insecure</f>
        <v>2E-3</v>
      </c>
      <c r="F2" s="47">
        <f>food_insecure</f>
        <v>2E-3</v>
      </c>
      <c r="G2" s="47">
        <f>food_insecure</f>
        <v>2E-3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2E-3</v>
      </c>
      <c r="F5" s="47">
        <f>food_insecure</f>
        <v>2E-3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2E-3</v>
      </c>
      <c r="F8" s="47">
        <f>food_insecure</f>
        <v>2E-3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2E-3</v>
      </c>
      <c r="F9" s="47">
        <f>food_insecure</f>
        <v>2E-3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0.59499999999999997</v>
      </c>
      <c r="E10" s="47">
        <f>IF(ISBLANK(comm_deliv), frac_children_health_facility,1)</f>
        <v>0.59499999999999997</v>
      </c>
      <c r="F10" s="47">
        <f>IF(ISBLANK(comm_deliv), frac_children_health_facility,1)</f>
        <v>0.59499999999999997</v>
      </c>
      <c r="G10" s="47">
        <f>IF(ISBLANK(comm_deliv), frac_children_health_facility,1)</f>
        <v>0.59499999999999997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2E-3</v>
      </c>
      <c r="I15" s="47">
        <f>food_insecure</f>
        <v>2E-3</v>
      </c>
      <c r="J15" s="47">
        <f>food_insecure</f>
        <v>2E-3</v>
      </c>
      <c r="K15" s="47">
        <f>food_insecure</f>
        <v>2E-3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0.85099999999999998</v>
      </c>
      <c r="I18" s="47">
        <f>frac_PW_health_facility</f>
        <v>0.85099999999999998</v>
      </c>
      <c r="J18" s="47">
        <f>frac_PW_health_facility</f>
        <v>0.85099999999999998</v>
      </c>
      <c r="K18" s="47">
        <f>frac_PW_health_facility</f>
        <v>0.85099999999999998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0.26800000000000002</v>
      </c>
      <c r="M24" s="47">
        <f>famplan_unmet_need</f>
        <v>0.26800000000000002</v>
      </c>
      <c r="N24" s="47">
        <f>famplan_unmet_need</f>
        <v>0.26800000000000002</v>
      </c>
      <c r="O24" s="47">
        <f>famplan_unmet_need</f>
        <v>0.26800000000000002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0.15471918119713998</v>
      </c>
      <c r="M25" s="47">
        <f>(1-food_insecure)*(0.49)+food_insecure*(0.7)</f>
        <v>0.49042000000000002</v>
      </c>
      <c r="N25" s="47">
        <f>(1-food_insecure)*(0.49)+food_insecure*(0.7)</f>
        <v>0.49042000000000002</v>
      </c>
      <c r="O25" s="47">
        <f>(1-food_insecure)*(0.49)+food_insecure*(0.7)</f>
        <v>0.49042000000000002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6.6308220513059984E-2</v>
      </c>
      <c r="M26" s="47">
        <f>(1-food_insecure)*(0.21)+food_insecure*(0.3)</f>
        <v>0.21017999999999998</v>
      </c>
      <c r="N26" s="47">
        <f>(1-food_insecure)*(0.21)+food_insecure*(0.3)</f>
        <v>0.21017999999999998</v>
      </c>
      <c r="O26" s="47">
        <f>(1-food_insecure)*(0.21)+food_insecure*(0.3)</f>
        <v>0.21017999999999998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9.4455615289799982E-2</v>
      </c>
      <c r="M27" s="47">
        <f>(1-food_insecure)*(0.3)</f>
        <v>0.2994</v>
      </c>
      <c r="N27" s="47">
        <f>(1-food_insecure)*(0.3)</f>
        <v>0.2994</v>
      </c>
      <c r="O27" s="47">
        <f>(1-food_insecure)*(0.3)</f>
        <v>0.2994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0.68451698300000008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192914.56520000001</v>
      </c>
      <c r="C2" s="37">
        <v>387000</v>
      </c>
      <c r="D2" s="37">
        <v>838000</v>
      </c>
      <c r="E2" s="37">
        <v>6359000</v>
      </c>
      <c r="F2" s="37">
        <v>5895000</v>
      </c>
      <c r="G2" s="9">
        <f t="shared" ref="G2:G40" si="0">C2+D2+E2+F2</f>
        <v>13479000</v>
      </c>
      <c r="H2" s="9">
        <f t="shared" ref="H2:H40" si="1">(B2 + stillbirth*B2/(1000-stillbirth))/(1-abortion)</f>
        <v>221613.22406053415</v>
      </c>
      <c r="I2" s="9">
        <f t="shared" ref="I2:I40" si="2">G2-H2</f>
        <v>13257386.775939466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189486.5154</v>
      </c>
      <c r="C3" s="37">
        <v>390000</v>
      </c>
      <c r="D3" s="37">
        <v>819000</v>
      </c>
      <c r="E3" s="37">
        <v>6329000</v>
      </c>
      <c r="F3" s="37">
        <v>5967000</v>
      </c>
      <c r="G3" s="9">
        <f t="shared" si="0"/>
        <v>13505000</v>
      </c>
      <c r="H3" s="9">
        <f t="shared" si="1"/>
        <v>217675.2053441637</v>
      </c>
      <c r="I3" s="9">
        <f t="shared" si="2"/>
        <v>13287324.794655837</v>
      </c>
    </row>
    <row r="4" spans="1:9" ht="15.75" customHeight="1" x14ac:dyDescent="0.25">
      <c r="A4" s="69">
        <f t="shared" si="3"/>
        <v>2023</v>
      </c>
      <c r="B4" s="36">
        <v>185903.484</v>
      </c>
      <c r="C4" s="37">
        <v>396000</v>
      </c>
      <c r="D4" s="37">
        <v>803000</v>
      </c>
      <c r="E4" s="37">
        <v>6288000</v>
      </c>
      <c r="F4" s="37">
        <v>6021000</v>
      </c>
      <c r="G4" s="9">
        <f t="shared" si="0"/>
        <v>13508000</v>
      </c>
      <c r="H4" s="9">
        <f t="shared" si="1"/>
        <v>213559.14941214572</v>
      </c>
      <c r="I4" s="9">
        <f t="shared" si="2"/>
        <v>13294440.850587854</v>
      </c>
    </row>
    <row r="5" spans="1:9" ht="15.75" customHeight="1" x14ac:dyDescent="0.25">
      <c r="A5" s="69">
        <f t="shared" si="3"/>
        <v>2024</v>
      </c>
      <c r="B5" s="36">
        <v>182155.84319999989</v>
      </c>
      <c r="C5" s="37">
        <v>404000</v>
      </c>
      <c r="D5" s="37">
        <v>790000</v>
      </c>
      <c r="E5" s="37">
        <v>6250000</v>
      </c>
      <c r="F5" s="37">
        <v>6064000</v>
      </c>
      <c r="G5" s="9">
        <f t="shared" si="0"/>
        <v>13508000</v>
      </c>
      <c r="H5" s="9">
        <f t="shared" si="1"/>
        <v>209253.99619860895</v>
      </c>
      <c r="I5" s="9">
        <f t="shared" si="2"/>
        <v>13298746.003801391</v>
      </c>
    </row>
    <row r="6" spans="1:9" ht="15.75" customHeight="1" x14ac:dyDescent="0.25">
      <c r="A6" s="69">
        <f t="shared" si="3"/>
        <v>2025</v>
      </c>
      <c r="B6" s="36">
        <v>178250.016</v>
      </c>
      <c r="C6" s="37">
        <v>416000</v>
      </c>
      <c r="D6" s="37">
        <v>780000</v>
      </c>
      <c r="E6" s="37">
        <v>6227000</v>
      </c>
      <c r="F6" s="37">
        <v>6099000</v>
      </c>
      <c r="G6" s="9">
        <f t="shared" si="0"/>
        <v>13522000</v>
      </c>
      <c r="H6" s="9">
        <f t="shared" si="1"/>
        <v>204767.12421194516</v>
      </c>
      <c r="I6" s="9">
        <f t="shared" si="2"/>
        <v>13317232.875788055</v>
      </c>
    </row>
    <row r="7" spans="1:9" ht="15.75" customHeight="1" x14ac:dyDescent="0.25">
      <c r="A7" s="69">
        <f t="shared" si="3"/>
        <v>2026</v>
      </c>
      <c r="B7" s="36">
        <v>175602.51519999999</v>
      </c>
      <c r="C7" s="37">
        <v>431000</v>
      </c>
      <c r="D7" s="37">
        <v>774000</v>
      </c>
      <c r="E7" s="37">
        <v>6218000</v>
      </c>
      <c r="F7" s="37">
        <v>6125000</v>
      </c>
      <c r="G7" s="9">
        <f t="shared" si="0"/>
        <v>13548000</v>
      </c>
      <c r="H7" s="9">
        <f t="shared" si="1"/>
        <v>201725.77174909419</v>
      </c>
      <c r="I7" s="9">
        <f t="shared" si="2"/>
        <v>13346274.228250906</v>
      </c>
    </row>
    <row r="8" spans="1:9" ht="15.75" customHeight="1" x14ac:dyDescent="0.25">
      <c r="A8" s="69">
        <f t="shared" si="3"/>
        <v>2027</v>
      </c>
      <c r="B8" s="36">
        <v>172829.04120000001</v>
      </c>
      <c r="C8" s="37">
        <v>450000</v>
      </c>
      <c r="D8" s="37">
        <v>772000</v>
      </c>
      <c r="E8" s="37">
        <v>6222000</v>
      </c>
      <c r="F8" s="37">
        <v>6147000</v>
      </c>
      <c r="G8" s="9">
        <f t="shared" si="0"/>
        <v>13591000</v>
      </c>
      <c r="H8" s="9">
        <f t="shared" si="1"/>
        <v>198539.70586365496</v>
      </c>
      <c r="I8" s="9">
        <f t="shared" si="2"/>
        <v>13392460.294136345</v>
      </c>
    </row>
    <row r="9" spans="1:9" ht="15.75" customHeight="1" x14ac:dyDescent="0.25">
      <c r="A9" s="69">
        <f t="shared" si="3"/>
        <v>2028</v>
      </c>
      <c r="B9" s="36">
        <v>169947.71919999999</v>
      </c>
      <c r="C9" s="37">
        <v>470000</v>
      </c>
      <c r="D9" s="37">
        <v>774000</v>
      </c>
      <c r="E9" s="37">
        <v>6238000</v>
      </c>
      <c r="F9" s="37">
        <v>6161000</v>
      </c>
      <c r="G9" s="9">
        <f t="shared" si="0"/>
        <v>13643000</v>
      </c>
      <c r="H9" s="9">
        <f t="shared" si="1"/>
        <v>195229.74812503342</v>
      </c>
      <c r="I9" s="9">
        <f t="shared" si="2"/>
        <v>13447770.251874967</v>
      </c>
    </row>
    <row r="10" spans="1:9" ht="15.75" customHeight="1" x14ac:dyDescent="0.25">
      <c r="A10" s="69">
        <f t="shared" si="3"/>
        <v>2029</v>
      </c>
      <c r="B10" s="36">
        <v>166949.26079999999</v>
      </c>
      <c r="C10" s="37">
        <v>486000</v>
      </c>
      <c r="D10" s="37">
        <v>781000</v>
      </c>
      <c r="E10" s="37">
        <v>6256000</v>
      </c>
      <c r="F10" s="37">
        <v>6166000</v>
      </c>
      <c r="G10" s="9">
        <f t="shared" si="0"/>
        <v>13689000</v>
      </c>
      <c r="H10" s="9">
        <f t="shared" si="1"/>
        <v>191785.22835771317</v>
      </c>
      <c r="I10" s="9">
        <f t="shared" si="2"/>
        <v>13497214.771642286</v>
      </c>
    </row>
    <row r="11" spans="1:9" ht="15.75" customHeight="1" x14ac:dyDescent="0.25">
      <c r="A11" s="69">
        <f t="shared" si="3"/>
        <v>2030</v>
      </c>
      <c r="B11" s="36">
        <v>163863.92000000001</v>
      </c>
      <c r="C11" s="37">
        <v>497000</v>
      </c>
      <c r="D11" s="37">
        <v>793000</v>
      </c>
      <c r="E11" s="37">
        <v>6272000</v>
      </c>
      <c r="F11" s="37">
        <v>6162000</v>
      </c>
      <c r="G11" s="9">
        <f t="shared" si="0"/>
        <v>13724000</v>
      </c>
      <c r="H11" s="9">
        <f t="shared" si="1"/>
        <v>188240.90125465262</v>
      </c>
      <c r="I11" s="9">
        <f t="shared" si="2"/>
        <v>13535759.098745348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2963810.0030623195</v>
      </c>
      <c r="I12" s="9">
        <f t="shared" si="2"/>
        <v>15619858.996937681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3021248.181416241</v>
      </c>
      <c r="I13" s="9">
        <f t="shared" si="2"/>
        <v>16153331.818583759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3090173.995440946</v>
      </c>
      <c r="I14" s="9">
        <f t="shared" si="2"/>
        <v>16686082.004559055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3147612.1737948665</v>
      </c>
      <c r="I15" s="9">
        <f t="shared" si="2"/>
        <v>17239115.826205134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4.7667660119247293E-2</v>
      </c>
    </row>
    <row r="5" spans="1:8" ht="15.75" customHeight="1" x14ac:dyDescent="0.25">
      <c r="B5" s="11" t="s">
        <v>70</v>
      </c>
      <c r="C5" s="38">
        <v>3.729571836457974E-2</v>
      </c>
    </row>
    <row r="6" spans="1:8" ht="15.75" customHeight="1" x14ac:dyDescent="0.25">
      <c r="B6" s="11" t="s">
        <v>71</v>
      </c>
      <c r="C6" s="38">
        <v>0.16580467752429509</v>
      </c>
    </row>
    <row r="7" spans="1:8" ht="15.75" customHeight="1" x14ac:dyDescent="0.25">
      <c r="B7" s="11" t="s">
        <v>72</v>
      </c>
      <c r="C7" s="38">
        <v>0.34745256024387122</v>
      </c>
    </row>
    <row r="8" spans="1:8" ht="15.75" customHeight="1" x14ac:dyDescent="0.25">
      <c r="B8" s="11" t="s">
        <v>73</v>
      </c>
      <c r="C8" s="38">
        <v>1.140553606454835E-2</v>
      </c>
    </row>
    <row r="9" spans="1:8" ht="15.75" customHeight="1" x14ac:dyDescent="0.25">
      <c r="B9" s="11" t="s">
        <v>74</v>
      </c>
      <c r="C9" s="38">
        <v>0.25396543930383741</v>
      </c>
    </row>
    <row r="10" spans="1:8" ht="15.75" customHeight="1" x14ac:dyDescent="0.25">
      <c r="B10" s="11" t="s">
        <v>75</v>
      </c>
      <c r="C10" s="38">
        <v>0.1364084083796209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5.579323736121862E-2</v>
      </c>
      <c r="D14" s="38">
        <v>5.579323736121862E-2</v>
      </c>
      <c r="E14" s="38">
        <v>5.579323736121862E-2</v>
      </c>
      <c r="F14" s="38">
        <v>5.579323736121862E-2</v>
      </c>
    </row>
    <row r="15" spans="1:8" ht="15.75" customHeight="1" x14ac:dyDescent="0.25">
      <c r="B15" s="11" t="s">
        <v>82</v>
      </c>
      <c r="C15" s="38">
        <v>0.1413092190751985</v>
      </c>
      <c r="D15" s="38">
        <v>0.1413092190751985</v>
      </c>
      <c r="E15" s="38">
        <v>0.1413092190751985</v>
      </c>
      <c r="F15" s="38">
        <v>0.1413092190751985</v>
      </c>
    </row>
    <row r="16" spans="1:8" ht="15.75" customHeight="1" x14ac:dyDescent="0.25">
      <c r="B16" s="11" t="s">
        <v>83</v>
      </c>
      <c r="C16" s="38">
        <v>2.064477032896795E-2</v>
      </c>
      <c r="D16" s="38">
        <v>2.064477032896795E-2</v>
      </c>
      <c r="E16" s="38">
        <v>2.064477032896795E-2</v>
      </c>
      <c r="F16" s="38">
        <v>2.064477032896795E-2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2.2267743456090189E-2</v>
      </c>
      <c r="D19" s="38">
        <v>2.2267743456090189E-2</v>
      </c>
      <c r="E19" s="38">
        <v>2.2267743456090189E-2</v>
      </c>
      <c r="F19" s="38">
        <v>2.2267743456090189E-2</v>
      </c>
    </row>
    <row r="20" spans="1:8" ht="15.75" customHeight="1" x14ac:dyDescent="0.25">
      <c r="B20" s="11" t="s">
        <v>87</v>
      </c>
      <c r="C20" s="38">
        <v>9.3428403910002754E-3</v>
      </c>
      <c r="D20" s="38">
        <v>9.3428403910002754E-3</v>
      </c>
      <c r="E20" s="38">
        <v>9.3428403910002754E-3</v>
      </c>
      <c r="F20" s="38">
        <v>9.3428403910002754E-3</v>
      </c>
    </row>
    <row r="21" spans="1:8" ht="15.75" customHeight="1" x14ac:dyDescent="0.25">
      <c r="B21" s="11" t="s">
        <v>88</v>
      </c>
      <c r="C21" s="38">
        <v>8.1075447214929056E-2</v>
      </c>
      <c r="D21" s="38">
        <v>8.1075447214929056E-2</v>
      </c>
      <c r="E21" s="38">
        <v>8.1075447214929056E-2</v>
      </c>
      <c r="F21" s="38">
        <v>8.1075447214929056E-2</v>
      </c>
    </row>
    <row r="22" spans="1:8" ht="15.75" customHeight="1" x14ac:dyDescent="0.25">
      <c r="B22" s="11" t="s">
        <v>89</v>
      </c>
      <c r="C22" s="38">
        <v>0.66956674217259537</v>
      </c>
      <c r="D22" s="38">
        <v>0.66956674217259537</v>
      </c>
      <c r="E22" s="38">
        <v>0.66956674217259537</v>
      </c>
      <c r="F22" s="38">
        <v>0.66956674217259537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1.1136350999999999E-2</v>
      </c>
    </row>
    <row r="27" spans="1:8" ht="15.75" customHeight="1" x14ac:dyDescent="0.25">
      <c r="B27" s="11" t="s">
        <v>92</v>
      </c>
      <c r="C27" s="38">
        <v>3.6968140000000001E-3</v>
      </c>
    </row>
    <row r="28" spans="1:8" ht="15.75" customHeight="1" x14ac:dyDescent="0.25">
      <c r="B28" s="11" t="s">
        <v>93</v>
      </c>
      <c r="C28" s="38">
        <v>0.34672293799999998</v>
      </c>
    </row>
    <row r="29" spans="1:8" ht="15.75" customHeight="1" x14ac:dyDescent="0.25">
      <c r="B29" s="11" t="s">
        <v>94</v>
      </c>
      <c r="C29" s="38">
        <v>0.10583593600000001</v>
      </c>
    </row>
    <row r="30" spans="1:8" ht="15.75" customHeight="1" x14ac:dyDescent="0.25">
      <c r="B30" s="11" t="s">
        <v>95</v>
      </c>
      <c r="C30" s="38">
        <v>4.4921836E-2</v>
      </c>
    </row>
    <row r="31" spans="1:8" ht="15.75" customHeight="1" x14ac:dyDescent="0.25">
      <c r="B31" s="11" t="s">
        <v>96</v>
      </c>
      <c r="C31" s="38">
        <v>3.5084725999999997E-2</v>
      </c>
    </row>
    <row r="32" spans="1:8" ht="15.75" customHeight="1" x14ac:dyDescent="0.25">
      <c r="B32" s="11" t="s">
        <v>97</v>
      </c>
      <c r="C32" s="38">
        <v>8.1190229000000003E-2</v>
      </c>
    </row>
    <row r="33" spans="2:3" ht="15.75" customHeight="1" x14ac:dyDescent="0.25">
      <c r="B33" s="11" t="s">
        <v>98</v>
      </c>
      <c r="C33" s="38">
        <v>9.2724770999999998E-2</v>
      </c>
    </row>
    <row r="34" spans="2:3" ht="15.75" customHeight="1" x14ac:dyDescent="0.25">
      <c r="B34" s="11" t="s">
        <v>99</v>
      </c>
      <c r="C34" s="38">
        <v>0.2786864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0.59095190399571484</v>
      </c>
      <c r="D2" s="99">
        <f>IFERROR(1-_xlfn.NORM.DIST(_xlfn.NORM.INV(SUM(D4:D5), 0, 1) + 1, 0, 1, TRUE), "")</f>
        <v>0.59095190399571484</v>
      </c>
      <c r="E2" s="99">
        <f>IFERROR(1-_xlfn.NORM.DIST(_xlfn.NORM.INV(SUM(E4:E5), 0, 1) + 1, 0, 1, TRUE), "")</f>
        <v>0.66914460455457458</v>
      </c>
      <c r="F2" s="99">
        <f>IFERROR(1-_xlfn.NORM.DIST(_xlfn.NORM.INV(SUM(F4:F5), 0, 1) + 1, 0, 1, TRUE), "")</f>
        <v>0.64837007187160967</v>
      </c>
      <c r="G2" s="99">
        <f>IFERROR(1-_xlfn.NORM.DIST(_xlfn.NORM.INV(SUM(G4:G5), 0, 1) + 1, 0, 1, TRUE), "")</f>
        <v>0.65759330856216769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0.29969847800428517</v>
      </c>
      <c r="D3" s="99">
        <f>IFERROR(_xlfn.NORM.DIST(_xlfn.NORM.INV(SUM(D4:D5), 0, 1) + 1, 0, 1, TRUE) - SUM(D4:D5), "")</f>
        <v>0.29969847800428517</v>
      </c>
      <c r="E3" s="99">
        <f>IFERROR(_xlfn.NORM.DIST(_xlfn.NORM.INV(SUM(E4:E5), 0, 1) + 1, 0, 1, TRUE) - SUM(E4:E5), "")</f>
        <v>0.2555748464454255</v>
      </c>
      <c r="F3" s="99">
        <f>IFERROR(_xlfn.NORM.DIST(_xlfn.NORM.INV(SUM(F4:F5), 0, 1) + 1, 0, 1, TRUE) - SUM(F4:F5), "")</f>
        <v>0.26797871912839039</v>
      </c>
      <c r="G3" s="99">
        <f>IFERROR(_xlfn.NORM.DIST(_xlfn.NORM.INV(SUM(G4:G5), 0, 1) + 1, 0, 1, TRUE) - SUM(G4:G5), "")</f>
        <v>0.26253032543783228</v>
      </c>
    </row>
    <row r="4" spans="1:15" ht="15.75" customHeight="1" x14ac:dyDescent="0.25">
      <c r="B4" s="69" t="s">
        <v>104</v>
      </c>
      <c r="C4" s="39">
        <v>5.6270803999999987E-2</v>
      </c>
      <c r="D4" s="39">
        <v>5.6270803999999987E-2</v>
      </c>
      <c r="E4" s="39">
        <v>4.6593417999999998E-2</v>
      </c>
      <c r="F4" s="39">
        <v>4.2573742999999997E-2</v>
      </c>
      <c r="G4" s="39">
        <v>4.4178987000000003E-2</v>
      </c>
    </row>
    <row r="5" spans="1:15" ht="15.75" customHeight="1" x14ac:dyDescent="0.25">
      <c r="B5" s="69" t="s">
        <v>105</v>
      </c>
      <c r="C5" s="39">
        <v>5.3078814000000002E-2</v>
      </c>
      <c r="D5" s="39">
        <v>5.3078814000000002E-2</v>
      </c>
      <c r="E5" s="39">
        <v>2.8687131000000001E-2</v>
      </c>
      <c r="F5" s="39">
        <v>4.1077465999999993E-2</v>
      </c>
      <c r="G5" s="39">
        <v>3.5697379000000001E-2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0.64842159089883622</v>
      </c>
      <c r="D8" s="99">
        <f>IFERROR(1-_xlfn.NORM.DIST(_xlfn.NORM.INV(SUM(D10:D11), 0, 1) + 1, 0, 1, TRUE), "")</f>
        <v>0.64842159089883622</v>
      </c>
      <c r="E8" s="99">
        <f>IFERROR(1-_xlfn.NORM.DIST(_xlfn.NORM.INV(SUM(E10:E11), 0, 1) + 1, 0, 1, TRUE), "")</f>
        <v>0.80240866942806555</v>
      </c>
      <c r="F8" s="99">
        <f>IFERROR(1-_xlfn.NORM.DIST(_xlfn.NORM.INV(SUM(F10:F11), 0, 1) + 1, 0, 1, TRUE), "")</f>
        <v>0.9127132329142662</v>
      </c>
      <c r="G8" s="99">
        <f>IFERROR(1-_xlfn.NORM.DIST(_xlfn.NORM.INV(SUM(G10:G11), 0, 1) + 1, 0, 1, TRUE), "")</f>
        <v>0.88261281648650125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0.26794854810116375</v>
      </c>
      <c r="D9" s="99">
        <f>IFERROR(_xlfn.NORM.DIST(_xlfn.NORM.INV(SUM(D10:D11), 0, 1) + 1, 0, 1, TRUE) - SUM(D10:D11), "")</f>
        <v>0.26794854810116375</v>
      </c>
      <c r="E9" s="99">
        <f>IFERROR(_xlfn.NORM.DIST(_xlfn.NORM.INV(SUM(E10:E11), 0, 1) + 1, 0, 1, TRUE) - SUM(E10:E11), "")</f>
        <v>0.16545301457193443</v>
      </c>
      <c r="F9" s="99">
        <f>IFERROR(_xlfn.NORM.DIST(_xlfn.NORM.INV(SUM(F10:F11), 0, 1) + 1, 0, 1, TRUE) - SUM(F10:F11), "")</f>
        <v>7.809135168573382E-2</v>
      </c>
      <c r="G9" s="99">
        <f>IFERROR(_xlfn.NORM.DIST(_xlfn.NORM.INV(SUM(G10:G11), 0, 1) + 1, 0, 1, TRUE) - SUM(G10:G11), "")</f>
        <v>0.10305784011349872</v>
      </c>
    </row>
    <row r="10" spans="1:15" ht="15.75" customHeight="1" x14ac:dyDescent="0.25">
      <c r="B10" s="69" t="s">
        <v>109</v>
      </c>
      <c r="C10" s="39">
        <v>3.7676067000000001E-2</v>
      </c>
      <c r="D10" s="39">
        <v>3.7676067000000001E-2</v>
      </c>
      <c r="E10" s="39">
        <v>1.6717923999999999E-2</v>
      </c>
      <c r="F10" s="39">
        <v>6.9428867000000003E-3</v>
      </c>
      <c r="G10" s="39">
        <v>8.4702122000000005E-3</v>
      </c>
    </row>
    <row r="11" spans="1:15" ht="15.75" customHeight="1" x14ac:dyDescent="0.25">
      <c r="B11" s="69" t="s">
        <v>110</v>
      </c>
      <c r="C11" s="39">
        <v>4.5953793999999999E-2</v>
      </c>
      <c r="D11" s="39">
        <v>4.5953793999999999E-2</v>
      </c>
      <c r="E11" s="39">
        <v>1.5420392E-2</v>
      </c>
      <c r="F11" s="39">
        <v>2.2525287E-3</v>
      </c>
      <c r="G11" s="39">
        <v>5.8591311999999993E-3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0.42884647224999989</v>
      </c>
      <c r="D14" s="40">
        <v>0.41391502033799987</v>
      </c>
      <c r="E14" s="40">
        <v>0.41391502033799987</v>
      </c>
      <c r="F14" s="40">
        <v>0.18722120341099999</v>
      </c>
      <c r="G14" s="40">
        <v>0.18722120341099999</v>
      </c>
      <c r="H14" s="41">
        <v>0.36699999999999999</v>
      </c>
      <c r="I14" s="41">
        <v>0.36699999999999999</v>
      </c>
      <c r="J14" s="41">
        <v>0.36699999999999999</v>
      </c>
      <c r="K14" s="41">
        <v>0.36699999999999999</v>
      </c>
      <c r="L14" s="41">
        <v>0.31</v>
      </c>
      <c r="M14" s="41">
        <v>0.31</v>
      </c>
      <c r="N14" s="41">
        <v>0.31</v>
      </c>
      <c r="O14" s="41">
        <v>0.31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0.24878927702522594</v>
      </c>
      <c r="D15" s="99">
        <f t="shared" si="0"/>
        <v>0.2401270042388059</v>
      </c>
      <c r="E15" s="99">
        <f t="shared" si="0"/>
        <v>0.2401270042388059</v>
      </c>
      <c r="F15" s="99">
        <f t="shared" si="0"/>
        <v>0.10861376006204389</v>
      </c>
      <c r="G15" s="99">
        <f t="shared" si="0"/>
        <v>0.10861376006204389</v>
      </c>
      <c r="H15" s="99">
        <f t="shared" si="0"/>
        <v>0.21290991199999998</v>
      </c>
      <c r="I15" s="99">
        <f t="shared" si="0"/>
        <v>0.21290991199999998</v>
      </c>
      <c r="J15" s="99">
        <f t="shared" si="0"/>
        <v>0.21290991199999998</v>
      </c>
      <c r="K15" s="99">
        <f t="shared" si="0"/>
        <v>0.21290991199999998</v>
      </c>
      <c r="L15" s="99">
        <f t="shared" si="0"/>
        <v>0.17984216</v>
      </c>
      <c r="M15" s="99">
        <f t="shared" si="0"/>
        <v>0.17984216</v>
      </c>
      <c r="N15" s="99">
        <f t="shared" si="0"/>
        <v>0.17984216</v>
      </c>
      <c r="O15" s="99">
        <f t="shared" si="0"/>
        <v>0.17984216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0.22651660000000001</v>
      </c>
      <c r="D2" s="39">
        <v>0.1186436</v>
      </c>
      <c r="E2" s="39"/>
      <c r="F2" s="39"/>
      <c r="G2" s="39"/>
    </row>
    <row r="3" spans="1:7" x14ac:dyDescent="0.25">
      <c r="B3" s="78" t="s">
        <v>120</v>
      </c>
      <c r="C3" s="39">
        <v>0.34792010000000001</v>
      </c>
      <c r="D3" s="39">
        <v>0.13020860000000001</v>
      </c>
      <c r="E3" s="39"/>
      <c r="F3" s="39"/>
      <c r="G3" s="39"/>
    </row>
    <row r="4" spans="1:7" x14ac:dyDescent="0.25">
      <c r="B4" s="78" t="s">
        <v>121</v>
      </c>
      <c r="C4" s="39">
        <v>0.36197590000000002</v>
      </c>
      <c r="D4" s="39">
        <v>0.54891789999999996</v>
      </c>
      <c r="E4" s="39">
        <v>0.64767473936080899</v>
      </c>
      <c r="F4" s="39">
        <v>0.33920136094093301</v>
      </c>
      <c r="G4" s="39"/>
    </row>
    <row r="5" spans="1:7" x14ac:dyDescent="0.25">
      <c r="B5" s="78" t="s">
        <v>122</v>
      </c>
      <c r="C5" s="100">
        <v>6.3587459999999998E-2</v>
      </c>
      <c r="D5" s="100">
        <v>0.20222999999999999</v>
      </c>
      <c r="E5" s="100">
        <f>1-E2-E3-E4</f>
        <v>0.35232526063919101</v>
      </c>
      <c r="F5" s="100">
        <f>1-F2-F3-F4</f>
        <v>0.66079863905906699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2023-01-25T00:12:46Z</dcterms:modified>
</cp:coreProperties>
</file>