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140C377-5ECF-4A62-B43D-A50213C3C03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11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<sst xmlns="http://schemas.openxmlformats.org/spreadsheetml/2006/main" count="2092" uniqueCount="337">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</sst>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17084660.125</v>
      </c>
    </row>
    <row r="8" spans="1:3" ht="15" customHeight="1" x14ac:dyDescent="0.25">
      <c r="B8" s="59" t="s">
        <v>8</v>
      </c>
      <c r="C8" s="27">
        <v>0.308</v>
      </c>
    </row>
    <row r="9" spans="1:3" ht="15" customHeight="1" x14ac:dyDescent="0.25">
      <c r="B9" s="59" t="s">
        <v>9</v>
      </c>
      <c r="C9" s="28">
        <v>0.14000000000000001</v>
      </c>
    </row>
    <row r="10" spans="1:3" ht="15" customHeight="1" x14ac:dyDescent="0.25">
      <c r="B10" s="59" t="s">
        <v>10</v>
      </c>
      <c r="C10" s="28">
        <v>0.30406169891357399</v>
      </c>
    </row>
    <row r="11" spans="1:3" ht="15" customHeight="1" x14ac:dyDescent="0.25">
      <c r="B11" s="59" t="s">
        <v>11</v>
      </c>
      <c r="C11" s="27">
        <v>0.318</v>
      </c>
    </row>
    <row r="12" spans="1:3" ht="15" customHeight="1" x14ac:dyDescent="0.25">
      <c r="B12" s="59" t="s">
        <v>12</v>
      </c>
      <c r="C12" s="27">
        <v>0.313</v>
      </c>
    </row>
    <row r="13" spans="1:3" ht="15" customHeight="1" x14ac:dyDescent="0.25">
      <c r="B13" s="59" t="s">
        <v>13</v>
      </c>
      <c r="C13" s="27">
        <v>0.40600000000000003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8.4900000000000003E-2</v>
      </c>
    </row>
    <row r="24" spans="1:3" ht="15" customHeight="1" x14ac:dyDescent="0.25">
      <c r="B24" s="6" t="s">
        <v>22</v>
      </c>
      <c r="C24" s="28">
        <v>0.46400000000000002</v>
      </c>
    </row>
    <row r="25" spans="1:3" ht="15" customHeight="1" x14ac:dyDescent="0.25">
      <c r="B25" s="6" t="s">
        <v>23</v>
      </c>
      <c r="C25" s="28">
        <v>0.35129999999999989</v>
      </c>
    </row>
    <row r="26" spans="1:3" ht="15" customHeight="1" x14ac:dyDescent="0.25">
      <c r="B26" s="6" t="s">
        <v>24</v>
      </c>
      <c r="C26" s="28">
        <v>9.98E-2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0.18812535880376199</v>
      </c>
    </row>
    <row r="30" spans="1:3" ht="14.25" customHeight="1" x14ac:dyDescent="0.25">
      <c r="B30" s="11" t="s">
        <v>27</v>
      </c>
      <c r="C30" s="90">
        <v>7.52921476815058E-2</v>
      </c>
    </row>
    <row r="31" spans="1:3" ht="14.25" customHeight="1" x14ac:dyDescent="0.25">
      <c r="B31" s="11" t="s">
        <v>28</v>
      </c>
      <c r="C31" s="90">
        <v>0.100306822402006</v>
      </c>
    </row>
    <row r="32" spans="1:3" ht="14.25" customHeight="1" x14ac:dyDescent="0.25">
      <c r="B32" s="11" t="s">
        <v>29</v>
      </c>
      <c r="C32" s="90">
        <v>0.63627567111272598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27.621025084636901</v>
      </c>
    </row>
    <row r="38" spans="1:5" ht="15" customHeight="1" x14ac:dyDescent="0.25">
      <c r="B38" s="55" t="s">
        <v>34</v>
      </c>
      <c r="C38" s="84">
        <v>36.549012265390999</v>
      </c>
      <c r="D38" s="91"/>
      <c r="E38" s="92"/>
    </row>
    <row r="39" spans="1:5" ht="15" customHeight="1" x14ac:dyDescent="0.25">
      <c r="B39" s="55" t="s">
        <v>35</v>
      </c>
      <c r="C39" s="84">
        <v>50.735712442090602</v>
      </c>
      <c r="D39" s="91"/>
      <c r="E39" s="91"/>
    </row>
    <row r="40" spans="1:5" ht="15" customHeight="1" x14ac:dyDescent="0.25">
      <c r="B40" s="55" t="s">
        <v>36</v>
      </c>
      <c r="C40" s="84">
        <v>4.01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24.614252669999999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1.6188899999999999E-2</v>
      </c>
      <c r="D45" s="91"/>
    </row>
    <row r="46" spans="1:5" ht="15.75" customHeight="1" x14ac:dyDescent="0.25">
      <c r="B46" s="55" t="s">
        <v>41</v>
      </c>
      <c r="C46" s="28">
        <v>8.4631999999999999E-2</v>
      </c>
      <c r="D46" s="91"/>
    </row>
    <row r="47" spans="1:5" ht="15.75" customHeight="1" x14ac:dyDescent="0.25">
      <c r="B47" s="55" t="s">
        <v>42</v>
      </c>
      <c r="C47" s="28">
        <v>0.30455729999999998</v>
      </c>
      <c r="D47" s="91"/>
      <c r="E47" s="92"/>
    </row>
    <row r="48" spans="1:5" ht="15" customHeight="1" x14ac:dyDescent="0.25">
      <c r="B48" s="55" t="s">
        <v>43</v>
      </c>
      <c r="C48" s="29">
        <v>0.59462179999999998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0.56030799999999992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0.10261333321183801</v>
      </c>
      <c r="C2" s="82">
        <v>0.95</v>
      </c>
      <c r="D2" s="83">
        <v>36.104865630041672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47.391762786682577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70.675747512215978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0.1529754384232421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15.05101211717766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15.05101211717766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15.05101211717766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15.05101211717766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15.05101211717766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15.05101211717766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1.057E-2</v>
      </c>
      <c r="C16" s="82">
        <v>0.95</v>
      </c>
      <c r="D16" s="83">
        <v>0.25353452797983911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0.13494430539999999</v>
      </c>
      <c r="C18" s="82">
        <v>0.95</v>
      </c>
      <c r="D18" s="83">
        <v>1.7327840647821271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0.13494430539999999</v>
      </c>
      <c r="C19" s="82">
        <v>0.95</v>
      </c>
      <c r="D19" s="83">
        <v>1.7327840647821271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0.47541728970000002</v>
      </c>
      <c r="C21" s="82">
        <v>0.95</v>
      </c>
      <c r="D21" s="83">
        <v>1.648928588690538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25.652464004019169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4.9325180741630454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0.35576431377003298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0.10605239869999999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21.746117356862921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0.332870572805405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0.48</v>
      </c>
      <c r="C29" s="82">
        <v>0.95</v>
      </c>
      <c r="D29" s="83">
        <v>63.608546888725961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2.179529460069769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0.48159678577230752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0.3690458298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0.70499999999999996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0.360313751647584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7.9603897470718804E-2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3.993553334710461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7.3163328954350099E-2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0.21583315780000004</v>
      </c>
      <c r="C3" s="103">
        <f>frac_mam_1_5months * 2.6</f>
        <v>0.21583315780000004</v>
      </c>
      <c r="D3" s="103">
        <f>frac_mam_6_11months * 2.6</f>
        <v>0.14125982520000002</v>
      </c>
      <c r="E3" s="103">
        <f>frac_mam_12_23months * 2.6</f>
        <v>0.17237377820000002</v>
      </c>
      <c r="F3" s="103">
        <f>frac_mam_24_59months * 2.6</f>
        <v>0.14118899600000001</v>
      </c>
    </row>
    <row r="4" spans="1:6" ht="15.75" customHeight="1" x14ac:dyDescent="0.25">
      <c r="A4" s="67" t="s">
        <v>204</v>
      </c>
      <c r="B4" s="103">
        <f>frac_sam_1month * 2.6</f>
        <v>3.0770805000000002E-2</v>
      </c>
      <c r="C4" s="103">
        <f>frac_sam_1_5months * 2.6</f>
        <v>3.0770805000000002E-2</v>
      </c>
      <c r="D4" s="103">
        <f>frac_sam_6_11months * 2.6</f>
        <v>2.2130773340000003E-2</v>
      </c>
      <c r="E4" s="103">
        <f>frac_sam_12_23months * 2.6</f>
        <v>3.45772648E-2</v>
      </c>
      <c r="F4" s="103">
        <f>frac_sam_24_59months * 2.6</f>
        <v>3.1989497800000002E-2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0.308</v>
      </c>
      <c r="E2" s="37">
        <f>food_insecure</f>
        <v>0.308</v>
      </c>
      <c r="F2" s="37">
        <f>food_insecure</f>
        <v>0.308</v>
      </c>
      <c r="G2" s="37">
        <f>food_insecure</f>
        <v>0.308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0.308</v>
      </c>
      <c r="F5" s="37">
        <f>food_insecure</f>
        <v>0.308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0.308</v>
      </c>
      <c r="F8" s="37">
        <f>food_insecure</f>
        <v>0.308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0.308</v>
      </c>
      <c r="F9" s="37">
        <f>food_insecure</f>
        <v>0.308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0.313</v>
      </c>
      <c r="E10" s="37">
        <f>IF(ISBLANK(comm_deliv), frac_children_health_facility,1)</f>
        <v>0.313</v>
      </c>
      <c r="F10" s="37">
        <f>IF(ISBLANK(comm_deliv), frac_children_health_facility,1)</f>
        <v>0.313</v>
      </c>
      <c r="G10" s="37">
        <f>IF(ISBLANK(comm_deliv), frac_children_health_facility,1)</f>
        <v>0.313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0.308</v>
      </c>
      <c r="I15" s="37">
        <f>food_insecure</f>
        <v>0.308</v>
      </c>
      <c r="J15" s="37">
        <f>food_insecure</f>
        <v>0.308</v>
      </c>
      <c r="K15" s="37">
        <f>food_insecure</f>
        <v>0.308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0.318</v>
      </c>
      <c r="I18" s="37">
        <f>frac_PW_health_facility</f>
        <v>0.318</v>
      </c>
      <c r="J18" s="37">
        <f>frac_PW_health_facility</f>
        <v>0.318</v>
      </c>
      <c r="K18" s="37">
        <f>frac_PW_health_facility</f>
        <v>0.318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0.14000000000000001</v>
      </c>
      <c r="I19" s="37">
        <f>frac_malaria_risk</f>
        <v>0.14000000000000001</v>
      </c>
      <c r="J19" s="37">
        <f>frac_malaria_risk</f>
        <v>0.14000000000000001</v>
      </c>
      <c r="K19" s="37">
        <f>frac_malaria_risk</f>
        <v>0.14000000000000001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0.40600000000000003</v>
      </c>
      <c r="M24" s="37">
        <f>famplan_unmet_need</f>
        <v>0.40600000000000003</v>
      </c>
      <c r="N24" s="37">
        <f>famplan_unmet_need</f>
        <v>0.40600000000000003</v>
      </c>
      <c r="O24" s="37">
        <f>famplan_unmet_need</f>
        <v>0.40600000000000003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0.38602305684661875</v>
      </c>
      <c r="M25" s="37">
        <f>(1-food_insecure)*(0.49)+food_insecure*(0.7)</f>
        <v>0.55467999999999995</v>
      </c>
      <c r="N25" s="37">
        <f>(1-food_insecure)*(0.49)+food_insecure*(0.7)</f>
        <v>0.55467999999999995</v>
      </c>
      <c r="O25" s="37">
        <f>(1-food_insecure)*(0.49)+food_insecure*(0.7)</f>
        <v>0.55467999999999995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0.16543845293426518</v>
      </c>
      <c r="M26" s="37">
        <f>(1-food_insecure)*(0.21)+food_insecure*(0.3)</f>
        <v>0.23771999999999999</v>
      </c>
      <c r="N26" s="37">
        <f>(1-food_insecure)*(0.21)+food_insecure*(0.3)</f>
        <v>0.23771999999999999</v>
      </c>
      <c r="O26" s="37">
        <f>(1-food_insecure)*(0.21)+food_insecure*(0.3)</f>
        <v>0.23771999999999999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0.144476791305542</v>
      </c>
      <c r="M27" s="37">
        <f>(1-food_insecure)*(0.3)</f>
        <v>0.20759999999999998</v>
      </c>
      <c r="N27" s="37">
        <f>(1-food_insecure)*(0.3)</f>
        <v>0.20759999999999998</v>
      </c>
      <c r="O27" s="37">
        <f>(1-food_insecure)*(0.3)</f>
        <v>0.20759999999999998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0.30406169891357393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0.14000000000000001</v>
      </c>
      <c r="D34" s="37">
        <f t="shared" si="3"/>
        <v>0.14000000000000001</v>
      </c>
      <c r="E34" s="37">
        <f t="shared" si="3"/>
        <v>0.14000000000000001</v>
      </c>
      <c r="F34" s="37">
        <f t="shared" si="3"/>
        <v>0.14000000000000001</v>
      </c>
      <c r="G34" s="37">
        <f t="shared" si="3"/>
        <v>0.14000000000000001</v>
      </c>
      <c r="H34" s="37">
        <f t="shared" si="3"/>
        <v>0.14000000000000001</v>
      </c>
      <c r="I34" s="37">
        <f t="shared" si="3"/>
        <v>0.14000000000000001</v>
      </c>
      <c r="J34" s="37">
        <f t="shared" si="3"/>
        <v>0.14000000000000001</v>
      </c>
      <c r="K34" s="37">
        <f t="shared" si="3"/>
        <v>0.14000000000000001</v>
      </c>
      <c r="L34" s="37">
        <f t="shared" si="3"/>
        <v>0.14000000000000001</v>
      </c>
      <c r="M34" s="37">
        <f t="shared" si="3"/>
        <v>0.14000000000000001</v>
      </c>
      <c r="N34" s="37">
        <f t="shared" si="3"/>
        <v>0.14000000000000001</v>
      </c>
      <c r="O34" s="37">
        <f t="shared" si="3"/>
        <v>0.14000000000000001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3368452.0057999999</v>
      </c>
      <c r="C2" s="93">
        <v>6453000</v>
      </c>
      <c r="D2" s="93">
        <v>10897000</v>
      </c>
      <c r="E2" s="93">
        <v>7288000</v>
      </c>
      <c r="F2" s="93">
        <v>4715000</v>
      </c>
      <c r="G2" s="94">
        <f t="shared" ref="G2:G11" si="0">C2+D2+E2+F2</f>
        <v>29353000</v>
      </c>
      <c r="H2" s="94">
        <f t="shared" ref="H2:H11" si="1">(B2 + stillbirth*B2/(1000-stillbirth))/(1-abortion)</f>
        <v>3924382.1028812169</v>
      </c>
      <c r="I2" s="94">
        <f t="shared" ref="I2:I11" si="2">G2-H2</f>
        <v>25428617.897118784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3385655.5529999998</v>
      </c>
      <c r="C3" s="93">
        <v>6502000</v>
      </c>
      <c r="D3" s="93">
        <v>11233000</v>
      </c>
      <c r="E3" s="93">
        <v>7550000</v>
      </c>
      <c r="F3" s="93">
        <v>4925000</v>
      </c>
      <c r="G3" s="94">
        <f t="shared" si="0"/>
        <v>30210000</v>
      </c>
      <c r="H3" s="94">
        <f t="shared" si="1"/>
        <v>3944424.927484775</v>
      </c>
      <c r="I3" s="94">
        <f t="shared" si="2"/>
        <v>26265575.072515227</v>
      </c>
    </row>
    <row r="4" spans="1:9" ht="15.75" customHeight="1" x14ac:dyDescent="0.25">
      <c r="A4" s="59">
        <f t="shared" si="3"/>
        <v>2023</v>
      </c>
      <c r="B4" s="32">
        <v>3400525.3758</v>
      </c>
      <c r="C4" s="93">
        <v>6544000</v>
      </c>
      <c r="D4" s="93">
        <v>11544000</v>
      </c>
      <c r="E4" s="93">
        <v>7824000</v>
      </c>
      <c r="F4" s="93">
        <v>5149000</v>
      </c>
      <c r="G4" s="94">
        <f t="shared" si="0"/>
        <v>31061000</v>
      </c>
      <c r="H4" s="94">
        <f t="shared" si="1"/>
        <v>3961748.8692743136</v>
      </c>
      <c r="I4" s="94">
        <f t="shared" si="2"/>
        <v>27099251.130725686</v>
      </c>
    </row>
    <row r="5" spans="1:9" ht="15.75" customHeight="1" x14ac:dyDescent="0.25">
      <c r="A5" s="59">
        <f t="shared" si="3"/>
        <v>2024</v>
      </c>
      <c r="B5" s="32">
        <v>3412956.9992</v>
      </c>
      <c r="C5" s="93">
        <v>6594000</v>
      </c>
      <c r="D5" s="93">
        <v>11826000</v>
      </c>
      <c r="E5" s="93">
        <v>8122000</v>
      </c>
      <c r="F5" s="93">
        <v>5377000</v>
      </c>
      <c r="G5" s="94">
        <f t="shared" si="0"/>
        <v>31919000</v>
      </c>
      <c r="H5" s="94">
        <f t="shared" si="1"/>
        <v>3976232.2106717024</v>
      </c>
      <c r="I5" s="94">
        <f t="shared" si="2"/>
        <v>27942767.789328299</v>
      </c>
    </row>
    <row r="6" spans="1:9" ht="15.75" customHeight="1" x14ac:dyDescent="0.25">
      <c r="A6" s="59">
        <f t="shared" si="3"/>
        <v>2025</v>
      </c>
      <c r="B6" s="32">
        <v>3422797.8190000001</v>
      </c>
      <c r="C6" s="93">
        <v>6660000</v>
      </c>
      <c r="D6" s="93">
        <v>12076000</v>
      </c>
      <c r="E6" s="93">
        <v>8450000</v>
      </c>
      <c r="F6" s="93">
        <v>5604000</v>
      </c>
      <c r="G6" s="94">
        <f t="shared" si="0"/>
        <v>32790000</v>
      </c>
      <c r="H6" s="94">
        <f t="shared" si="1"/>
        <v>3987697.161644524</v>
      </c>
      <c r="I6" s="94">
        <f t="shared" si="2"/>
        <v>28802302.838355474</v>
      </c>
    </row>
    <row r="7" spans="1:9" ht="15.75" customHeight="1" x14ac:dyDescent="0.25">
      <c r="A7" s="59">
        <f t="shared" si="3"/>
        <v>2026</v>
      </c>
      <c r="B7" s="32">
        <v>3434184.8256000001</v>
      </c>
      <c r="C7" s="93">
        <v>6741000</v>
      </c>
      <c r="D7" s="93">
        <v>12290000</v>
      </c>
      <c r="E7" s="93">
        <v>8801000</v>
      </c>
      <c r="F7" s="93">
        <v>5829000</v>
      </c>
      <c r="G7" s="94">
        <f t="shared" si="0"/>
        <v>33661000</v>
      </c>
      <c r="H7" s="94">
        <f t="shared" si="1"/>
        <v>4000963.4824439548</v>
      </c>
      <c r="I7" s="94">
        <f t="shared" si="2"/>
        <v>29660036.517556045</v>
      </c>
    </row>
    <row r="8" spans="1:9" ht="15.75" customHeight="1" x14ac:dyDescent="0.25">
      <c r="A8" s="59">
        <f t="shared" si="3"/>
        <v>2027</v>
      </c>
      <c r="B8" s="32">
        <v>3443062.3292</v>
      </c>
      <c r="C8" s="93">
        <v>6841000</v>
      </c>
      <c r="D8" s="93">
        <v>12471000</v>
      </c>
      <c r="E8" s="93">
        <v>9179000</v>
      </c>
      <c r="F8" s="93">
        <v>6057000</v>
      </c>
      <c r="G8" s="94">
        <f t="shared" si="0"/>
        <v>34548000</v>
      </c>
      <c r="H8" s="94">
        <f t="shared" si="1"/>
        <v>4011306.131288622</v>
      </c>
      <c r="I8" s="94">
        <f t="shared" si="2"/>
        <v>30536693.868711378</v>
      </c>
    </row>
    <row r="9" spans="1:9" ht="15.75" customHeight="1" x14ac:dyDescent="0.25">
      <c r="A9" s="59">
        <f t="shared" si="3"/>
        <v>2028</v>
      </c>
      <c r="B9" s="32">
        <v>3449374.6124</v>
      </c>
      <c r="C9" s="93">
        <v>6951000</v>
      </c>
      <c r="D9" s="93">
        <v>12627000</v>
      </c>
      <c r="E9" s="93">
        <v>9571000</v>
      </c>
      <c r="F9" s="93">
        <v>6288000</v>
      </c>
      <c r="G9" s="94">
        <f t="shared" si="0"/>
        <v>35437000</v>
      </c>
      <c r="H9" s="94">
        <f t="shared" si="1"/>
        <v>4018660.1951659592</v>
      </c>
      <c r="I9" s="94">
        <f t="shared" si="2"/>
        <v>31418339.804834042</v>
      </c>
    </row>
    <row r="10" spans="1:9" ht="15.75" customHeight="1" x14ac:dyDescent="0.25">
      <c r="A10" s="59">
        <f t="shared" si="3"/>
        <v>2029</v>
      </c>
      <c r="B10" s="32">
        <v>3453095.0159999989</v>
      </c>
      <c r="C10" s="93">
        <v>7061000</v>
      </c>
      <c r="D10" s="93">
        <v>12774000</v>
      </c>
      <c r="E10" s="93">
        <v>9959000</v>
      </c>
      <c r="F10" s="93">
        <v>6525000</v>
      </c>
      <c r="G10" s="94">
        <f t="shared" si="0"/>
        <v>36319000</v>
      </c>
      <c r="H10" s="94">
        <f t="shared" si="1"/>
        <v>4022994.6150354394</v>
      </c>
      <c r="I10" s="94">
        <f t="shared" si="2"/>
        <v>32296005.384964559</v>
      </c>
    </row>
    <row r="11" spans="1:9" ht="15.75" customHeight="1" x14ac:dyDescent="0.25">
      <c r="A11" s="59">
        <f t="shared" si="3"/>
        <v>2030</v>
      </c>
      <c r="B11" s="32">
        <v>3454198.8</v>
      </c>
      <c r="C11" s="93">
        <v>7164000</v>
      </c>
      <c r="D11" s="93">
        <v>12922000</v>
      </c>
      <c r="E11" s="93">
        <v>10330000</v>
      </c>
      <c r="F11" s="93">
        <v>6772000</v>
      </c>
      <c r="G11" s="94">
        <f t="shared" si="0"/>
        <v>37188000</v>
      </c>
      <c r="H11" s="94">
        <f t="shared" si="1"/>
        <v>4024280.5678017521</v>
      </c>
      <c r="I11" s="94">
        <f t="shared" si="2"/>
        <v>33163719.432198249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7.657369944615031E-3</v>
      </c>
    </row>
    <row r="4" spans="1:8" ht="15.75" customHeight="1" x14ac:dyDescent="0.25">
      <c r="B4" s="9" t="s">
        <v>69</v>
      </c>
      <c r="C4" s="33">
        <v>0.1679051777180304</v>
      </c>
    </row>
    <row r="5" spans="1:8" ht="15.75" customHeight="1" x14ac:dyDescent="0.25">
      <c r="B5" s="9" t="s">
        <v>70</v>
      </c>
      <c r="C5" s="33">
        <v>7.8118373834736701E-2</v>
      </c>
    </row>
    <row r="6" spans="1:8" ht="15.75" customHeight="1" x14ac:dyDescent="0.25">
      <c r="B6" s="9" t="s">
        <v>71</v>
      </c>
      <c r="C6" s="33">
        <v>0.29627379387842351</v>
      </c>
    </row>
    <row r="7" spans="1:8" ht="15.75" customHeight="1" x14ac:dyDescent="0.25">
      <c r="B7" s="9" t="s">
        <v>72</v>
      </c>
      <c r="C7" s="33">
        <v>0.2627464776007255</v>
      </c>
    </row>
    <row r="8" spans="1:8" ht="15.75" customHeight="1" x14ac:dyDescent="0.25">
      <c r="B8" s="9" t="s">
        <v>73</v>
      </c>
      <c r="C8" s="33">
        <v>1.5821735643554241E-2</v>
      </c>
    </row>
    <row r="9" spans="1:8" ht="15.75" customHeight="1" x14ac:dyDescent="0.25">
      <c r="B9" s="9" t="s">
        <v>74</v>
      </c>
      <c r="C9" s="33">
        <v>0.1059528266969353</v>
      </c>
    </row>
    <row r="10" spans="1:8" ht="15.75" customHeight="1" x14ac:dyDescent="0.25">
      <c r="B10" s="9" t="s">
        <v>75</v>
      </c>
      <c r="C10" s="33">
        <v>6.552424468297928E-2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0.14979929411052131</v>
      </c>
      <c r="D14" s="33">
        <v>0.14979929411052131</v>
      </c>
      <c r="E14" s="33">
        <v>0.14979929411052131</v>
      </c>
      <c r="F14" s="33">
        <v>0.14979929411052131</v>
      </c>
    </row>
    <row r="15" spans="1:8" ht="15.75" customHeight="1" x14ac:dyDescent="0.25">
      <c r="B15" s="9" t="s">
        <v>82</v>
      </c>
      <c r="C15" s="33">
        <v>0.26480955827936931</v>
      </c>
      <c r="D15" s="33">
        <v>0.26480955827936931</v>
      </c>
      <c r="E15" s="33">
        <v>0.26480955827936931</v>
      </c>
      <c r="F15" s="33">
        <v>0.26480955827936931</v>
      </c>
    </row>
    <row r="16" spans="1:8" ht="15.75" customHeight="1" x14ac:dyDescent="0.25">
      <c r="B16" s="9" t="s">
        <v>83</v>
      </c>
      <c r="C16" s="33">
        <v>4.3358821747011819E-2</v>
      </c>
      <c r="D16" s="33">
        <v>4.3358821747011819E-2</v>
      </c>
      <c r="E16" s="33">
        <v>4.3358821747011819E-2</v>
      </c>
      <c r="F16" s="33">
        <v>4.3358821747011819E-2</v>
      </c>
    </row>
    <row r="17" spans="1:8" ht="15.75" customHeight="1" x14ac:dyDescent="0.25">
      <c r="B17" s="9" t="s">
        <v>84</v>
      </c>
      <c r="C17" s="33">
        <v>3.0273117307286681E-2</v>
      </c>
      <c r="D17" s="33">
        <v>3.0273117307286681E-2</v>
      </c>
      <c r="E17" s="33">
        <v>3.0273117307286681E-2</v>
      </c>
      <c r="F17" s="33">
        <v>3.0273117307286681E-2</v>
      </c>
    </row>
    <row r="18" spans="1:8" ht="15.75" customHeight="1" x14ac:dyDescent="0.25">
      <c r="B18" s="9" t="s">
        <v>85</v>
      </c>
      <c r="C18" s="33">
        <v>2.7972819987065931E-3</v>
      </c>
      <c r="D18" s="33">
        <v>2.7972819987065931E-3</v>
      </c>
      <c r="E18" s="33">
        <v>2.7972819987065931E-3</v>
      </c>
      <c r="F18" s="33">
        <v>2.7972819987065931E-3</v>
      </c>
    </row>
    <row r="19" spans="1:8" ht="15.75" customHeight="1" x14ac:dyDescent="0.25">
      <c r="B19" s="9" t="s">
        <v>86</v>
      </c>
      <c r="C19" s="33">
        <v>3.3574459289104512E-2</v>
      </c>
      <c r="D19" s="33">
        <v>3.3574459289104512E-2</v>
      </c>
      <c r="E19" s="33">
        <v>3.3574459289104512E-2</v>
      </c>
      <c r="F19" s="33">
        <v>3.3574459289104512E-2</v>
      </c>
    </row>
    <row r="20" spans="1:8" ht="15.75" customHeight="1" x14ac:dyDescent="0.25">
      <c r="B20" s="9" t="s">
        <v>87</v>
      </c>
      <c r="C20" s="33">
        <v>3.4107653013792233E-2</v>
      </c>
      <c r="D20" s="33">
        <v>3.4107653013792233E-2</v>
      </c>
      <c r="E20" s="33">
        <v>3.4107653013792233E-2</v>
      </c>
      <c r="F20" s="33">
        <v>3.4107653013792233E-2</v>
      </c>
    </row>
    <row r="21" spans="1:8" ht="15.75" customHeight="1" x14ac:dyDescent="0.25">
      <c r="B21" s="9" t="s">
        <v>88</v>
      </c>
      <c r="C21" s="33">
        <v>0.1361722224030853</v>
      </c>
      <c r="D21" s="33">
        <v>0.1361722224030853</v>
      </c>
      <c r="E21" s="33">
        <v>0.1361722224030853</v>
      </c>
      <c r="F21" s="33">
        <v>0.1361722224030853</v>
      </c>
    </row>
    <row r="22" spans="1:8" ht="15.75" customHeight="1" x14ac:dyDescent="0.25">
      <c r="B22" s="9" t="s">
        <v>89</v>
      </c>
      <c r="C22" s="33">
        <v>0.30510759185112218</v>
      </c>
      <c r="D22" s="33">
        <v>0.30510759185112218</v>
      </c>
      <c r="E22" s="33">
        <v>0.30510759185112218</v>
      </c>
      <c r="F22" s="33">
        <v>0.30510759185112218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8.7529259999999998E-2</v>
      </c>
    </row>
    <row r="27" spans="1:8" ht="15.75" customHeight="1" x14ac:dyDescent="0.25">
      <c r="B27" s="9" t="s">
        <v>92</v>
      </c>
      <c r="C27" s="33">
        <v>8.5087389999999995E-3</v>
      </c>
    </row>
    <row r="28" spans="1:8" ht="15.75" customHeight="1" x14ac:dyDescent="0.25">
      <c r="B28" s="9" t="s">
        <v>93</v>
      </c>
      <c r="C28" s="33">
        <v>0.15587014399999999</v>
      </c>
    </row>
    <row r="29" spans="1:8" ht="15.75" customHeight="1" x14ac:dyDescent="0.25">
      <c r="B29" s="9" t="s">
        <v>94</v>
      </c>
      <c r="C29" s="33">
        <v>0.16769983199999999</v>
      </c>
    </row>
    <row r="30" spans="1:8" ht="15.75" customHeight="1" x14ac:dyDescent="0.25">
      <c r="B30" s="9" t="s">
        <v>95</v>
      </c>
      <c r="C30" s="33">
        <v>0.106388358</v>
      </c>
    </row>
    <row r="31" spans="1:8" ht="15.75" customHeight="1" x14ac:dyDescent="0.25">
      <c r="B31" s="9" t="s">
        <v>96</v>
      </c>
      <c r="C31" s="33">
        <v>0.108993619</v>
      </c>
    </row>
    <row r="32" spans="1:8" ht="15.75" customHeight="1" x14ac:dyDescent="0.25">
      <c r="B32" s="9" t="s">
        <v>97</v>
      </c>
      <c r="C32" s="33">
        <v>1.8349142999999998E-2</v>
      </c>
    </row>
    <row r="33" spans="2:3" ht="15.75" customHeight="1" x14ac:dyDescent="0.25">
      <c r="B33" s="9" t="s">
        <v>98</v>
      </c>
      <c r="C33" s="33">
        <v>8.4419259999999982E-2</v>
      </c>
    </row>
    <row r="34" spans="2:3" ht="15.75" customHeight="1" x14ac:dyDescent="0.25">
      <c r="B34" s="9" t="s">
        <v>99</v>
      </c>
      <c r="C34" s="33">
        <v>0.26224164300000002</v>
      </c>
    </row>
    <row r="35" spans="2:3" ht="15.75" customHeight="1" x14ac:dyDescent="0.25">
      <c r="B35" s="12" t="s">
        <v>30</v>
      </c>
      <c r="C35" s="30">
        <f>SUM(C26:C34)</f>
        <v>0.99999999800000006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0.13261111</v>
      </c>
      <c r="D4" s="96">
        <v>0.13261111</v>
      </c>
      <c r="E4" s="96">
        <v>0.19086748000000001</v>
      </c>
      <c r="F4" s="96">
        <v>0.23636545</v>
      </c>
      <c r="G4" s="96">
        <v>0.28320193999999999</v>
      </c>
    </row>
    <row r="5" spans="1:15" ht="15.75" customHeight="1" x14ac:dyDescent="0.25">
      <c r="B5" s="59" t="s">
        <v>105</v>
      </c>
      <c r="C5" s="96">
        <v>3.8924842000000001E-2</v>
      </c>
      <c r="D5" s="96">
        <v>3.8924842000000001E-2</v>
      </c>
      <c r="E5" s="96">
        <v>8.7423201000000006E-2</v>
      </c>
      <c r="F5" s="96">
        <v>9.1573905999999997E-2</v>
      </c>
      <c r="G5" s="96">
        <v>0.14911344000000001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8.3012753000000009E-2</v>
      </c>
      <c r="D10" s="96">
        <v>8.3012753000000009E-2</v>
      </c>
      <c r="E10" s="96">
        <v>5.4330702000000002E-2</v>
      </c>
      <c r="F10" s="96">
        <v>6.6297607000000008E-2</v>
      </c>
      <c r="G10" s="96">
        <v>5.4303459999999998E-2</v>
      </c>
    </row>
    <row r="11" spans="1:15" ht="15.75" customHeight="1" x14ac:dyDescent="0.25">
      <c r="B11" s="59" t="s">
        <v>110</v>
      </c>
      <c r="C11" s="96">
        <v>1.1834925E-2</v>
      </c>
      <c r="D11" s="96">
        <v>1.1834925E-2</v>
      </c>
      <c r="E11" s="96">
        <v>8.5118359000000005E-3</v>
      </c>
      <c r="F11" s="96">
        <v>1.3298948E-2</v>
      </c>
      <c r="G11" s="96">
        <v>1.2303652999999999E-2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0.90827927350000015</v>
      </c>
      <c r="D14" s="98">
        <v>0.900232278725</v>
      </c>
      <c r="E14" s="98">
        <v>0.900232278725</v>
      </c>
      <c r="F14" s="98">
        <v>0.62486000702099997</v>
      </c>
      <c r="G14" s="98">
        <v>0.62486000702099997</v>
      </c>
      <c r="H14" s="99">
        <v>0.24299999999999999</v>
      </c>
      <c r="I14" s="99">
        <v>0.24299999999999999</v>
      </c>
      <c r="J14" s="99">
        <v>0.24299999999999999</v>
      </c>
      <c r="K14" s="99">
        <v>0.24299999999999999</v>
      </c>
      <c r="L14" s="99">
        <v>0.23300000000000001</v>
      </c>
      <c r="M14" s="99">
        <v>0.23300000000000001</v>
      </c>
      <c r="N14" s="99">
        <v>0.23300000000000001</v>
      </c>
      <c r="O14" s="99">
        <v>0.23300000000000001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0.50891614317623801</v>
      </c>
      <c r="D15" s="95">
        <f t="shared" si="0"/>
        <v>0.50440734762784722</v>
      </c>
      <c r="E15" s="95">
        <f t="shared" si="0"/>
        <v>0.50440734762784722</v>
      </c>
      <c r="F15" s="95">
        <f t="shared" si="0"/>
        <v>0.35011406081392238</v>
      </c>
      <c r="G15" s="95">
        <f t="shared" si="0"/>
        <v>0.35011406081392238</v>
      </c>
      <c r="H15" s="95">
        <f t="shared" si="0"/>
        <v>0.13615484399999997</v>
      </c>
      <c r="I15" s="95">
        <f t="shared" si="0"/>
        <v>0.13615484399999997</v>
      </c>
      <c r="J15" s="95">
        <f t="shared" si="0"/>
        <v>0.13615484399999997</v>
      </c>
      <c r="K15" s="95">
        <f t="shared" si="0"/>
        <v>0.13615484399999997</v>
      </c>
      <c r="L15" s="95">
        <f t="shared" si="0"/>
        <v>0.13055176399999999</v>
      </c>
      <c r="M15" s="95">
        <f t="shared" si="0"/>
        <v>0.13055176399999999</v>
      </c>
      <c r="N15" s="95">
        <f t="shared" si="0"/>
        <v>0.13055176399999999</v>
      </c>
      <c r="O15" s="95">
        <f t="shared" si="0"/>
        <v>0.13055176399999999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0.73135047909999995</v>
      </c>
      <c r="D2" s="96">
        <v>0.56024585999999998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0.10681968</v>
      </c>
      <c r="D3" s="96">
        <v>0.15972823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8.5384884000000008E-2</v>
      </c>
      <c r="D4" s="96">
        <v>0.22809884999999999</v>
      </c>
      <c r="E4" s="96">
        <v>0.94018203020095792</v>
      </c>
      <c r="F4" s="96">
        <v>0.84757745265960693</v>
      </c>
      <c r="G4" s="96">
        <v>0</v>
      </c>
    </row>
    <row r="5" spans="1:7" x14ac:dyDescent="0.25">
      <c r="B5" s="67" t="s">
        <v>122</v>
      </c>
      <c r="C5" s="95">
        <v>7.64449569E-2</v>
      </c>
      <c r="D5" s="95">
        <v>5.1927059999999893E-2</v>
      </c>
      <c r="E5" s="95">
        <v>5.9817969799042033E-2</v>
      </c>
      <c r="F5" s="95">
        <v>0.15242254734039309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2022-02-22T00:08:44Z</dcterms:modified>
</cp:coreProperties>
</file>