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ECA566A7-E7C3-4B7A-915E-59B63764B777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27" i="2"/>
  <c r="A25" i="2"/>
  <c r="A19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20" i="2"/>
  <c r="A12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31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<sst xmlns="http://schemas.openxmlformats.org/spreadsheetml/2006/main" count="2092" uniqueCount="337">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</sst>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2879286.65625</v>
      </c>
    </row>
    <row r="8" spans="1:3" ht="15" customHeight="1" x14ac:dyDescent="0.25">
      <c r="B8" s="59" t="s">
        <v>8</v>
      </c>
      <c r="C8" s="27">
        <v>2.5999999999999999E-2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0.81257881164550794</v>
      </c>
    </row>
    <row r="11" spans="1:3" ht="15" customHeight="1" x14ac:dyDescent="0.25">
      <c r="B11" s="59" t="s">
        <v>11</v>
      </c>
      <c r="C11" s="27">
        <v>0.96</v>
      </c>
    </row>
    <row r="12" spans="1:3" ht="15" customHeight="1" x14ac:dyDescent="0.25">
      <c r="B12" s="59" t="s">
        <v>12</v>
      </c>
      <c r="C12" s="27">
        <v>0.624</v>
      </c>
    </row>
    <row r="13" spans="1:3" ht="15" customHeight="1" x14ac:dyDescent="0.25">
      <c r="B13" s="59" t="s">
        <v>13</v>
      </c>
      <c r="C13" s="27">
        <v>0.33900000000000002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0.1017</v>
      </c>
    </row>
    <row r="24" spans="1:3" ht="15" customHeight="1" x14ac:dyDescent="0.25">
      <c r="B24" s="6" t="s">
        <v>22</v>
      </c>
      <c r="C24" s="28">
        <v>0.4788</v>
      </c>
    </row>
    <row r="25" spans="1:3" ht="15" customHeight="1" x14ac:dyDescent="0.25">
      <c r="B25" s="6" t="s">
        <v>23</v>
      </c>
      <c r="C25" s="28">
        <v>0.3508</v>
      </c>
    </row>
    <row r="26" spans="1:3" ht="15" customHeight="1" x14ac:dyDescent="0.25">
      <c r="B26" s="6" t="s">
        <v>24</v>
      </c>
      <c r="C26" s="28">
        <v>6.8699999999999997E-2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0.350666089200529</v>
      </c>
    </row>
    <row r="30" spans="1:3" ht="14.25" customHeight="1" x14ac:dyDescent="0.25">
      <c r="B30" s="11" t="s">
        <v>27</v>
      </c>
      <c r="C30" s="90">
        <v>2.0659280141665699E-2</v>
      </c>
    </row>
    <row r="31" spans="1:3" ht="14.25" customHeight="1" x14ac:dyDescent="0.25">
      <c r="B31" s="11" t="s">
        <v>28</v>
      </c>
      <c r="C31" s="90">
        <v>5.6103010419699603E-2</v>
      </c>
    </row>
    <row r="32" spans="1:3" ht="14.25" customHeight="1" x14ac:dyDescent="0.25">
      <c r="B32" s="11" t="s">
        <v>29</v>
      </c>
      <c r="C32" s="90">
        <v>0.57257162023810604</v>
      </c>
    </row>
    <row r="33" spans="1:5" ht="13.15" customHeight="1" x14ac:dyDescent="0.25">
      <c r="B33" s="12" t="s">
        <v>30</v>
      </c>
      <c r="C33" s="30">
        <f>SUM(C29:C32)</f>
        <v>1.0000000000000004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6.3580238338559099</v>
      </c>
    </row>
    <row r="38" spans="1:5" ht="15" customHeight="1" x14ac:dyDescent="0.25">
      <c r="B38" s="55" t="s">
        <v>34</v>
      </c>
      <c r="C38" s="84">
        <v>10.2552658630682</v>
      </c>
      <c r="D38" s="91"/>
      <c r="E38" s="92"/>
    </row>
    <row r="39" spans="1:5" ht="15" customHeight="1" x14ac:dyDescent="0.25">
      <c r="B39" s="55" t="s">
        <v>35</v>
      </c>
      <c r="C39" s="84">
        <v>13.2150395933122</v>
      </c>
      <c r="D39" s="91"/>
      <c r="E39" s="91"/>
    </row>
    <row r="40" spans="1:5" ht="15" customHeight="1" x14ac:dyDescent="0.25">
      <c r="B40" s="55" t="s">
        <v>36</v>
      </c>
      <c r="C40" s="84">
        <v>0.88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7.0504905359999999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1.53162E-2</v>
      </c>
      <c r="D45" s="91"/>
    </row>
    <row r="46" spans="1:5" ht="15.75" customHeight="1" x14ac:dyDescent="0.25">
      <c r="B46" s="55" t="s">
        <v>41</v>
      </c>
      <c r="C46" s="28">
        <v>5.8125089999999997E-2</v>
      </c>
      <c r="D46" s="91"/>
    </row>
    <row r="47" spans="1:5" ht="15.75" customHeight="1" x14ac:dyDescent="0.25">
      <c r="B47" s="55" t="s">
        <v>42</v>
      </c>
      <c r="C47" s="28">
        <v>9.8306100000000007E-2</v>
      </c>
      <c r="D47" s="91"/>
      <c r="E47" s="92"/>
    </row>
    <row r="48" spans="1:5" ht="15" customHeight="1" x14ac:dyDescent="0.25">
      <c r="B48" s="55" t="s">
        <v>43</v>
      </c>
      <c r="C48" s="29">
        <v>0.82825260999999994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0.60645700000000002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9.4036293000000007E-2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0.230927760418976</v>
      </c>
      <c r="C2" s="82">
        <v>0.95</v>
      </c>
      <c r="D2" s="83">
        <v>70.181806402202682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40.152511457401388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604.92325779293253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1.4449927071862101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13.2848109011973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13.2848109011973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13.2848109011973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13.2848109011973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13.2848109011973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13.2848109011973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0.99157670109264429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5.1057523E-2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0.83822326660000002</v>
      </c>
      <c r="C18" s="82">
        <v>0.95</v>
      </c>
      <c r="D18" s="83">
        <v>13.888305673904391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0.83822326660000002</v>
      </c>
      <c r="C19" s="82">
        <v>0.95</v>
      </c>
      <c r="D19" s="83">
        <v>13.888305673904391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0.91610939029999994</v>
      </c>
      <c r="C21" s="82">
        <v>0.95</v>
      </c>
      <c r="D21" s="83">
        <v>18.808752269215748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23.06828735815467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4.4497323231020474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0.685543070560235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0.65845222469999998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18.846234054877879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8.927083609999999E-3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4.4999999999999998E-2</v>
      </c>
      <c r="C29" s="82">
        <v>0.95</v>
      </c>
      <c r="D29" s="83">
        <v>141.38404679872559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0.1134191936683344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2.157105321486398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0.1230368137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0.87107562276927697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0.14000000000000001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4.5674280063597514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0.74342956594176202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1.6843449999999999E-2</v>
      </c>
      <c r="C3" s="103">
        <f>frac_mam_1_5months * 2.6</f>
        <v>1.6843449999999999E-2</v>
      </c>
      <c r="D3" s="103">
        <f>frac_mam_6_11months * 2.6</f>
        <v>1.3562423160000003E-2</v>
      </c>
      <c r="E3" s="103">
        <f>frac_mam_12_23months * 2.6</f>
        <v>1.3202151819999999E-2</v>
      </c>
      <c r="F3" s="103">
        <f>frac_mam_24_59months * 2.6</f>
        <v>6.2338185000000001E-3</v>
      </c>
    </row>
    <row r="4" spans="1:6" ht="15.75" customHeight="1" x14ac:dyDescent="0.25">
      <c r="A4" s="67" t="s">
        <v>204</v>
      </c>
      <c r="B4" s="103">
        <f>frac_sam_1month * 2.6</f>
        <v>4.4800215200000004E-3</v>
      </c>
      <c r="C4" s="103">
        <f>frac_sam_1_5months * 2.6</f>
        <v>4.4800215200000004E-3</v>
      </c>
      <c r="D4" s="103">
        <f>frac_sam_6_11months * 2.6</f>
        <v>6.6917926400000003E-3</v>
      </c>
      <c r="E4" s="103">
        <f>frac_sam_12_23months * 2.6</f>
        <v>7.2986602000000005E-4</v>
      </c>
      <c r="F4" s="103">
        <f>frac_sam_24_59months * 2.6</f>
        <v>1.069377348E-3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2.5999999999999999E-2</v>
      </c>
      <c r="E2" s="37">
        <f>food_insecure</f>
        <v>2.5999999999999999E-2</v>
      </c>
      <c r="F2" s="37">
        <f>food_insecure</f>
        <v>2.5999999999999999E-2</v>
      </c>
      <c r="G2" s="37">
        <f>food_insecure</f>
        <v>2.5999999999999999E-2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2.5999999999999999E-2</v>
      </c>
      <c r="F5" s="37">
        <f>food_insecure</f>
        <v>2.5999999999999999E-2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2.5999999999999999E-2</v>
      </c>
      <c r="F8" s="37">
        <f>food_insecure</f>
        <v>2.5999999999999999E-2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2.5999999999999999E-2</v>
      </c>
      <c r="F9" s="37">
        <f>food_insecure</f>
        <v>2.5999999999999999E-2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0.624</v>
      </c>
      <c r="E10" s="37">
        <f>IF(ISBLANK(comm_deliv), frac_children_health_facility,1)</f>
        <v>0.624</v>
      </c>
      <c r="F10" s="37">
        <f>IF(ISBLANK(comm_deliv), frac_children_health_facility,1)</f>
        <v>0.624</v>
      </c>
      <c r="G10" s="37">
        <f>IF(ISBLANK(comm_deliv), frac_children_health_facility,1)</f>
        <v>0.624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2.5999999999999999E-2</v>
      </c>
      <c r="I15" s="37">
        <f>food_insecure</f>
        <v>2.5999999999999999E-2</v>
      </c>
      <c r="J15" s="37">
        <f>food_insecure</f>
        <v>2.5999999999999999E-2</v>
      </c>
      <c r="K15" s="37">
        <f>food_insecure</f>
        <v>2.5999999999999999E-2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0.96</v>
      </c>
      <c r="I18" s="37">
        <f>frac_PW_health_facility</f>
        <v>0.96</v>
      </c>
      <c r="J18" s="37">
        <f>frac_PW_health_facility</f>
        <v>0.96</v>
      </c>
      <c r="K18" s="37">
        <f>frac_PW_health_facility</f>
        <v>0.96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0.33900000000000002</v>
      </c>
      <c r="M24" s="37">
        <f>famplan_unmet_need</f>
        <v>0.33900000000000002</v>
      </c>
      <c r="N24" s="37">
        <f>famplan_unmet_need</f>
        <v>0.33900000000000002</v>
      </c>
      <c r="O24" s="37">
        <f>famplan_unmet_need</f>
        <v>0.33900000000000002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9.2859701982116627E-2</v>
      </c>
      <c r="M25" s="37">
        <f>(1-food_insecure)*(0.49)+food_insecure*(0.7)</f>
        <v>0.49545999999999996</v>
      </c>
      <c r="N25" s="37">
        <f>(1-food_insecure)*(0.49)+food_insecure*(0.7)</f>
        <v>0.49545999999999996</v>
      </c>
      <c r="O25" s="37">
        <f>(1-food_insecure)*(0.49)+food_insecure*(0.7)</f>
        <v>0.49545999999999996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3.9797015135192848E-2</v>
      </c>
      <c r="M26" s="37">
        <f>(1-food_insecure)*(0.21)+food_insecure*(0.3)</f>
        <v>0.21234</v>
      </c>
      <c r="N26" s="37">
        <f>(1-food_insecure)*(0.21)+food_insecure*(0.3)</f>
        <v>0.21234</v>
      </c>
      <c r="O26" s="37">
        <f>(1-food_insecure)*(0.21)+food_insecure*(0.3)</f>
        <v>0.21234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5.4764471237182574E-2</v>
      </c>
      <c r="M27" s="37">
        <f>(1-food_insecure)*(0.3)</f>
        <v>0.29219999999999996</v>
      </c>
      <c r="N27" s="37">
        <f>(1-food_insecure)*(0.3)</f>
        <v>0.29219999999999996</v>
      </c>
      <c r="O27" s="37">
        <f>(1-food_insecure)*(0.3)</f>
        <v>0.29219999999999996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0.81257881164550794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593648.37800000003</v>
      </c>
      <c r="C2" s="93">
        <v>1375000</v>
      </c>
      <c r="D2" s="93">
        <v>2690000</v>
      </c>
      <c r="E2" s="93">
        <v>7797000</v>
      </c>
      <c r="F2" s="93">
        <v>6208000</v>
      </c>
      <c r="G2" s="94">
        <f t="shared" ref="G2:G11" si="0">C2+D2+E2+F2</f>
        <v>18070000</v>
      </c>
      <c r="H2" s="94">
        <f t="shared" ref="H2:H11" si="1">(B2 + stillbirth*B2/(1000-stillbirth))/(1-abortion)</f>
        <v>679390.46559336921</v>
      </c>
      <c r="I2" s="94">
        <f t="shared" ref="I2:I11" si="2">G2-H2</f>
        <v>17390609.534406632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589900.71000000008</v>
      </c>
      <c r="C3" s="93">
        <v>1381000</v>
      </c>
      <c r="D3" s="93">
        <v>2684000</v>
      </c>
      <c r="E3" s="93">
        <v>7994000</v>
      </c>
      <c r="F3" s="93">
        <v>6324000</v>
      </c>
      <c r="G3" s="94">
        <f t="shared" si="0"/>
        <v>18383000</v>
      </c>
      <c r="H3" s="94">
        <f t="shared" si="1"/>
        <v>675101.51273547171</v>
      </c>
      <c r="I3" s="94">
        <f t="shared" si="2"/>
        <v>17707898.487264529</v>
      </c>
    </row>
    <row r="4" spans="1:9" ht="15.75" customHeight="1" x14ac:dyDescent="0.25">
      <c r="A4" s="59">
        <f t="shared" si="3"/>
        <v>2023</v>
      </c>
      <c r="B4" s="32">
        <v>585845.79900000012</v>
      </c>
      <c r="C4" s="93">
        <v>1386000</v>
      </c>
      <c r="D4" s="93">
        <v>2678000</v>
      </c>
      <c r="E4" s="93">
        <v>8197000</v>
      </c>
      <c r="F4" s="93">
        <v>6445000</v>
      </c>
      <c r="G4" s="94">
        <f t="shared" si="0"/>
        <v>18706000</v>
      </c>
      <c r="H4" s="94">
        <f t="shared" si="1"/>
        <v>670460.94101941527</v>
      </c>
      <c r="I4" s="94">
        <f t="shared" si="2"/>
        <v>18035539.058980584</v>
      </c>
    </row>
    <row r="5" spans="1:9" ht="15.75" customHeight="1" x14ac:dyDescent="0.25">
      <c r="A5" s="59">
        <f t="shared" si="3"/>
        <v>2024</v>
      </c>
      <c r="B5" s="32">
        <v>581471.44000000029</v>
      </c>
      <c r="C5" s="93">
        <v>1393000</v>
      </c>
      <c r="D5" s="93">
        <v>2676000</v>
      </c>
      <c r="E5" s="93">
        <v>8397000</v>
      </c>
      <c r="F5" s="93">
        <v>6569000</v>
      </c>
      <c r="G5" s="94">
        <f t="shared" si="0"/>
        <v>19035000</v>
      </c>
      <c r="H5" s="94">
        <f t="shared" si="1"/>
        <v>665454.78264719027</v>
      </c>
      <c r="I5" s="94">
        <f t="shared" si="2"/>
        <v>18369545.217352811</v>
      </c>
    </row>
    <row r="6" spans="1:9" ht="15.75" customHeight="1" x14ac:dyDescent="0.25">
      <c r="A6" s="59">
        <f t="shared" si="3"/>
        <v>2025</v>
      </c>
      <c r="B6" s="32">
        <v>576815.88899999997</v>
      </c>
      <c r="C6" s="93">
        <v>1402000</v>
      </c>
      <c r="D6" s="93">
        <v>2677000</v>
      </c>
      <c r="E6" s="93">
        <v>8583000</v>
      </c>
      <c r="F6" s="93">
        <v>6694000</v>
      </c>
      <c r="G6" s="94">
        <f t="shared" si="0"/>
        <v>19356000</v>
      </c>
      <c r="H6" s="94">
        <f t="shared" si="1"/>
        <v>660126.81902646949</v>
      </c>
      <c r="I6" s="94">
        <f t="shared" si="2"/>
        <v>18695873.18097353</v>
      </c>
    </row>
    <row r="7" spans="1:9" ht="15.75" customHeight="1" x14ac:dyDescent="0.25">
      <c r="A7" s="59">
        <f t="shared" si="3"/>
        <v>2026</v>
      </c>
      <c r="B7" s="32">
        <v>573631.56779999996</v>
      </c>
      <c r="C7" s="93">
        <v>1412000</v>
      </c>
      <c r="D7" s="93">
        <v>2684000</v>
      </c>
      <c r="E7" s="93">
        <v>8761000</v>
      </c>
      <c r="F7" s="93">
        <v>6821000</v>
      </c>
      <c r="G7" s="94">
        <f t="shared" si="0"/>
        <v>19678000</v>
      </c>
      <c r="H7" s="94">
        <f t="shared" si="1"/>
        <v>656482.57852512202</v>
      </c>
      <c r="I7" s="94">
        <f t="shared" si="2"/>
        <v>19021517.421474878</v>
      </c>
    </row>
    <row r="8" spans="1:9" ht="15.75" customHeight="1" x14ac:dyDescent="0.25">
      <c r="A8" s="59">
        <f t="shared" si="3"/>
        <v>2027</v>
      </c>
      <c r="B8" s="32">
        <v>570177.18539999996</v>
      </c>
      <c r="C8" s="93">
        <v>1424000</v>
      </c>
      <c r="D8" s="93">
        <v>2694000</v>
      </c>
      <c r="E8" s="93">
        <v>8930000</v>
      </c>
      <c r="F8" s="93">
        <v>6947000</v>
      </c>
      <c r="G8" s="94">
        <f t="shared" si="0"/>
        <v>19995000</v>
      </c>
      <c r="H8" s="94">
        <f t="shared" si="1"/>
        <v>652529.27122395474</v>
      </c>
      <c r="I8" s="94">
        <f t="shared" si="2"/>
        <v>19342470.728776045</v>
      </c>
    </row>
    <row r="9" spans="1:9" ht="15.75" customHeight="1" x14ac:dyDescent="0.25">
      <c r="A9" s="59">
        <f t="shared" si="3"/>
        <v>2028</v>
      </c>
      <c r="B9" s="32">
        <v>566457.25619999995</v>
      </c>
      <c r="C9" s="93">
        <v>1435000</v>
      </c>
      <c r="D9" s="93">
        <v>2707000</v>
      </c>
      <c r="E9" s="93">
        <v>9080000</v>
      </c>
      <c r="F9" s="93">
        <v>7081000</v>
      </c>
      <c r="G9" s="94">
        <f t="shared" si="0"/>
        <v>20303000</v>
      </c>
      <c r="H9" s="94">
        <f t="shared" si="1"/>
        <v>648272.06354880391</v>
      </c>
      <c r="I9" s="94">
        <f t="shared" si="2"/>
        <v>19654727.936451197</v>
      </c>
    </row>
    <row r="10" spans="1:9" ht="15.75" customHeight="1" x14ac:dyDescent="0.25">
      <c r="A10" s="59">
        <f t="shared" si="3"/>
        <v>2029</v>
      </c>
      <c r="B10" s="32">
        <v>562445.46299999999</v>
      </c>
      <c r="C10" s="93">
        <v>1444000</v>
      </c>
      <c r="D10" s="93">
        <v>2722000</v>
      </c>
      <c r="E10" s="93">
        <v>9209000</v>
      </c>
      <c r="F10" s="93">
        <v>7227000</v>
      </c>
      <c r="G10" s="94">
        <f t="shared" si="0"/>
        <v>20602000</v>
      </c>
      <c r="H10" s="94">
        <f t="shared" si="1"/>
        <v>643680.83724208898</v>
      </c>
      <c r="I10" s="94">
        <f t="shared" si="2"/>
        <v>19958319.162757911</v>
      </c>
    </row>
    <row r="11" spans="1:9" ht="15.75" customHeight="1" x14ac:dyDescent="0.25">
      <c r="A11" s="59">
        <f t="shared" si="3"/>
        <v>2030</v>
      </c>
      <c r="B11" s="32">
        <v>558178.15500000003</v>
      </c>
      <c r="C11" s="93">
        <v>1449000</v>
      </c>
      <c r="D11" s="93">
        <v>2737000</v>
      </c>
      <c r="E11" s="93">
        <v>9310000</v>
      </c>
      <c r="F11" s="93">
        <v>7392000</v>
      </c>
      <c r="G11" s="94">
        <f t="shared" si="0"/>
        <v>20888000</v>
      </c>
      <c r="H11" s="94">
        <f t="shared" si="1"/>
        <v>638797.19150769396</v>
      </c>
      <c r="I11" s="94">
        <f t="shared" si="2"/>
        <v>20249202.808492307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7.6954338020167615E-2</v>
      </c>
    </row>
    <row r="5" spans="1:8" ht="15.75" customHeight="1" x14ac:dyDescent="0.25">
      <c r="B5" s="9" t="s">
        <v>70</v>
      </c>
      <c r="C5" s="33">
        <v>4.1228320128518403E-2</v>
      </c>
    </row>
    <row r="6" spans="1:8" ht="15.75" customHeight="1" x14ac:dyDescent="0.25">
      <c r="B6" s="9" t="s">
        <v>71</v>
      </c>
      <c r="C6" s="33">
        <v>0.13444613726507651</v>
      </c>
    </row>
    <row r="7" spans="1:8" ht="15.75" customHeight="1" x14ac:dyDescent="0.25">
      <c r="B7" s="9" t="s">
        <v>72</v>
      </c>
      <c r="C7" s="33">
        <v>0.38688254684612111</v>
      </c>
    </row>
    <row r="8" spans="1:8" ht="15.75" customHeight="1" x14ac:dyDescent="0.25">
      <c r="B8" s="9" t="s">
        <v>73</v>
      </c>
      <c r="C8" s="33">
        <v>8.9928142987232128E-3</v>
      </c>
    </row>
    <row r="9" spans="1:8" ht="15.75" customHeight="1" x14ac:dyDescent="0.25">
      <c r="B9" s="9" t="s">
        <v>74</v>
      </c>
      <c r="C9" s="33">
        <v>0.25729004468209199</v>
      </c>
    </row>
    <row r="10" spans="1:8" ht="15.75" customHeight="1" x14ac:dyDescent="0.25">
      <c r="B10" s="9" t="s">
        <v>75</v>
      </c>
      <c r="C10" s="33">
        <v>9.4205798759301032E-2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8.9580701890332945E-2</v>
      </c>
      <c r="D14" s="33">
        <v>8.9580701890332945E-2</v>
      </c>
      <c r="E14" s="33">
        <v>8.9580701890332945E-2</v>
      </c>
      <c r="F14" s="33">
        <v>8.9580701890332945E-2</v>
      </c>
    </row>
    <row r="15" spans="1:8" ht="15.75" customHeight="1" x14ac:dyDescent="0.25">
      <c r="B15" s="9" t="s">
        <v>82</v>
      </c>
      <c r="C15" s="33">
        <v>0.15266241067921091</v>
      </c>
      <c r="D15" s="33">
        <v>0.15266241067921091</v>
      </c>
      <c r="E15" s="33">
        <v>0.15266241067921091</v>
      </c>
      <c r="F15" s="33">
        <v>0.15266241067921091</v>
      </c>
    </row>
    <row r="16" spans="1:8" ht="15.75" customHeight="1" x14ac:dyDescent="0.25">
      <c r="B16" s="9" t="s">
        <v>83</v>
      </c>
      <c r="C16" s="33">
        <v>2.3461870528993251E-2</v>
      </c>
      <c r="D16" s="33">
        <v>2.3461870528993251E-2</v>
      </c>
      <c r="E16" s="33">
        <v>2.3461870528993251E-2</v>
      </c>
      <c r="F16" s="33">
        <v>2.3461870528993251E-2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4.2201549597979091E-4</v>
      </c>
      <c r="D18" s="33">
        <v>4.2201549597979091E-4</v>
      </c>
      <c r="E18" s="33">
        <v>4.2201549597979091E-4</v>
      </c>
      <c r="F18" s="33">
        <v>4.2201549597979091E-4</v>
      </c>
    </row>
    <row r="19" spans="1:8" ht="15.75" customHeight="1" x14ac:dyDescent="0.25">
      <c r="B19" s="9" t="s">
        <v>86</v>
      </c>
      <c r="C19" s="33">
        <v>9.1504123285945788E-3</v>
      </c>
      <c r="D19" s="33">
        <v>9.1504123285945788E-3</v>
      </c>
      <c r="E19" s="33">
        <v>9.1504123285945788E-3</v>
      </c>
      <c r="F19" s="33">
        <v>9.1504123285945788E-3</v>
      </c>
    </row>
    <row r="20" spans="1:8" ht="15.75" customHeight="1" x14ac:dyDescent="0.25">
      <c r="B20" s="9" t="s">
        <v>87</v>
      </c>
      <c r="C20" s="33">
        <v>2.067295953692503E-2</v>
      </c>
      <c r="D20" s="33">
        <v>2.067295953692503E-2</v>
      </c>
      <c r="E20" s="33">
        <v>2.067295953692503E-2</v>
      </c>
      <c r="F20" s="33">
        <v>2.067295953692503E-2</v>
      </c>
    </row>
    <row r="21" spans="1:8" ht="15.75" customHeight="1" x14ac:dyDescent="0.25">
      <c r="B21" s="9" t="s">
        <v>88</v>
      </c>
      <c r="C21" s="33">
        <v>0.1549542822093426</v>
      </c>
      <c r="D21" s="33">
        <v>0.1549542822093426</v>
      </c>
      <c r="E21" s="33">
        <v>0.1549542822093426</v>
      </c>
      <c r="F21" s="33">
        <v>0.1549542822093426</v>
      </c>
    </row>
    <row r="22" spans="1:8" ht="15.75" customHeight="1" x14ac:dyDescent="0.25">
      <c r="B22" s="9" t="s">
        <v>89</v>
      </c>
      <c r="C22" s="33">
        <v>0.54909534733062104</v>
      </c>
      <c r="D22" s="33">
        <v>0.54909534733062104</v>
      </c>
      <c r="E22" s="33">
        <v>0.54909534733062104</v>
      </c>
      <c r="F22" s="33">
        <v>0.54909534733062104</v>
      </c>
    </row>
    <row r="23" spans="1:8" ht="15.75" customHeight="1" x14ac:dyDescent="0.25">
      <c r="B23" s="12" t="s">
        <v>30</v>
      </c>
      <c r="C23" s="30">
        <f>SUM(C14:C22)</f>
        <v>1.0000000000000002</v>
      </c>
      <c r="D23" s="30">
        <f>SUM(D14:D22)</f>
        <v>1.0000000000000002</v>
      </c>
      <c r="E23" s="30">
        <f>SUM(E14:E22)</f>
        <v>1.0000000000000002</v>
      </c>
      <c r="F23" s="30">
        <f>SUM(F14:F22)</f>
        <v>1.0000000000000002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5.9206632000000002E-2</v>
      </c>
    </row>
    <row r="27" spans="1:8" ht="15.75" customHeight="1" x14ac:dyDescent="0.25">
      <c r="B27" s="9" t="s">
        <v>92</v>
      </c>
      <c r="C27" s="33">
        <v>5.4331326999999999E-2</v>
      </c>
    </row>
    <row r="28" spans="1:8" ht="15.75" customHeight="1" x14ac:dyDescent="0.25">
      <c r="B28" s="9" t="s">
        <v>93</v>
      </c>
      <c r="C28" s="33">
        <v>8.2001606000000005E-2</v>
      </c>
    </row>
    <row r="29" spans="1:8" ht="15.75" customHeight="1" x14ac:dyDescent="0.25">
      <c r="B29" s="9" t="s">
        <v>94</v>
      </c>
      <c r="C29" s="33">
        <v>0.17244879399999999</v>
      </c>
    </row>
    <row r="30" spans="1:8" ht="15.75" customHeight="1" x14ac:dyDescent="0.25">
      <c r="B30" s="9" t="s">
        <v>95</v>
      </c>
      <c r="C30" s="33">
        <v>0.28298384500000001</v>
      </c>
    </row>
    <row r="31" spans="1:8" ht="15.75" customHeight="1" x14ac:dyDescent="0.25">
      <c r="B31" s="9" t="s">
        <v>96</v>
      </c>
      <c r="C31" s="33">
        <v>5.2443504000000002E-2</v>
      </c>
    </row>
    <row r="32" spans="1:8" ht="15.75" customHeight="1" x14ac:dyDescent="0.25">
      <c r="B32" s="9" t="s">
        <v>97</v>
      </c>
      <c r="C32" s="33">
        <v>1.1239091E-2</v>
      </c>
    </row>
    <row r="33" spans="2:3" ht="15.75" customHeight="1" x14ac:dyDescent="0.25">
      <c r="B33" s="9" t="s">
        <v>98</v>
      </c>
      <c r="C33" s="33">
        <v>0.207844573</v>
      </c>
    </row>
    <row r="34" spans="2:3" ht="15.75" customHeight="1" x14ac:dyDescent="0.25">
      <c r="B34" s="9" t="s">
        <v>99</v>
      </c>
      <c r="C34" s="33">
        <v>7.7500629000000015E-2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6.6013297999999998E-2</v>
      </c>
      <c r="D4" s="96">
        <v>6.6013297999999998E-2</v>
      </c>
      <c r="E4" s="96">
        <v>8.8126507000000007E-2</v>
      </c>
      <c r="F4" s="96">
        <v>0.12934668999999999</v>
      </c>
      <c r="G4" s="96">
        <v>0.10214143000000001</v>
      </c>
    </row>
    <row r="5" spans="1:15" ht="15.75" customHeight="1" x14ac:dyDescent="0.25">
      <c r="B5" s="59" t="s">
        <v>105</v>
      </c>
      <c r="C5" s="96">
        <v>2.1230158999999998E-2</v>
      </c>
      <c r="D5" s="96">
        <v>2.1230158999999998E-2</v>
      </c>
      <c r="E5" s="96">
        <v>1.8587033999999999E-2</v>
      </c>
      <c r="F5" s="96">
        <v>2.6189925999999999E-2</v>
      </c>
      <c r="G5" s="96">
        <v>1.5315263000000001E-2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6.4782499999999996E-3</v>
      </c>
      <c r="D10" s="96">
        <v>6.4782499999999996E-3</v>
      </c>
      <c r="E10" s="96">
        <v>5.2163166000000014E-3</v>
      </c>
      <c r="F10" s="96">
        <v>5.0777506999999996E-3</v>
      </c>
      <c r="G10" s="96">
        <v>2.3976225E-3</v>
      </c>
    </row>
    <row r="11" spans="1:15" ht="15.75" customHeight="1" x14ac:dyDescent="0.25">
      <c r="B11" s="59" t="s">
        <v>110</v>
      </c>
      <c r="C11" s="96">
        <v>1.7230851999999999E-3</v>
      </c>
      <c r="D11" s="96">
        <v>1.7230851999999999E-3</v>
      </c>
      <c r="E11" s="96">
        <v>2.5737664E-3</v>
      </c>
      <c r="F11" s="96">
        <v>2.8071770000000001E-4</v>
      </c>
      <c r="G11" s="96">
        <v>4.1129897999999998E-4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0.90798535650000001</v>
      </c>
      <c r="D14" s="98">
        <v>0.87176858063600005</v>
      </c>
      <c r="E14" s="98">
        <v>0.87176858063600005</v>
      </c>
      <c r="F14" s="98">
        <v>0.44194822078700002</v>
      </c>
      <c r="G14" s="98">
        <v>0.44194822078700002</v>
      </c>
      <c r="H14" s="99">
        <v>0.25800000000000001</v>
      </c>
      <c r="I14" s="99">
        <v>0.25800000000000001</v>
      </c>
      <c r="J14" s="99">
        <v>0.25800000000000001</v>
      </c>
      <c r="K14" s="99">
        <v>0.25800000000000001</v>
      </c>
      <c r="L14" s="99">
        <v>0.18099999999999999</v>
      </c>
      <c r="M14" s="99">
        <v>0.18099999999999999</v>
      </c>
      <c r="N14" s="99">
        <v>0.18099999999999999</v>
      </c>
      <c r="O14" s="99">
        <v>0.18099999999999999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0.55065407534692057</v>
      </c>
      <c r="D15" s="95">
        <f t="shared" si="0"/>
        <v>0.52869015810676667</v>
      </c>
      <c r="E15" s="95">
        <f t="shared" si="0"/>
        <v>0.52869015810676667</v>
      </c>
      <c r="F15" s="95">
        <f t="shared" si="0"/>
        <v>0.26802259213382168</v>
      </c>
      <c r="G15" s="95">
        <f t="shared" si="0"/>
        <v>0.26802259213382168</v>
      </c>
      <c r="H15" s="95">
        <f t="shared" si="0"/>
        <v>0.15646590600000002</v>
      </c>
      <c r="I15" s="95">
        <f t="shared" si="0"/>
        <v>0.15646590600000002</v>
      </c>
      <c r="J15" s="95">
        <f t="shared" si="0"/>
        <v>0.15646590600000002</v>
      </c>
      <c r="K15" s="95">
        <f t="shared" si="0"/>
        <v>0.15646590600000002</v>
      </c>
      <c r="L15" s="95">
        <f t="shared" si="0"/>
        <v>0.109768717</v>
      </c>
      <c r="M15" s="95">
        <f t="shared" si="0"/>
        <v>0.109768717</v>
      </c>
      <c r="N15" s="95">
        <f t="shared" si="0"/>
        <v>0.109768717</v>
      </c>
      <c r="O15" s="95">
        <f t="shared" si="0"/>
        <v>0.109768717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0.78232185360000006</v>
      </c>
      <c r="D2" s="96">
        <v>0.63867821000000002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2.4637365000000001E-2</v>
      </c>
      <c r="D3" s="96">
        <v>6.6391749E-2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0.19304075000000001</v>
      </c>
      <c r="D4" s="96">
        <v>0.27203475999999999</v>
      </c>
      <c r="E4" s="96">
        <v>0.92026948928832997</v>
      </c>
      <c r="F4" s="96">
        <v>0.66487014293670699</v>
      </c>
      <c r="G4" s="96">
        <v>0</v>
      </c>
    </row>
    <row r="5" spans="1:7" x14ac:dyDescent="0.25">
      <c r="B5" s="67" t="s">
        <v>122</v>
      </c>
      <c r="C5" s="95">
        <v>3.1400000040093798E-8</v>
      </c>
      <c r="D5" s="95">
        <v>2.2895281000000101E-2</v>
      </c>
      <c r="E5" s="95">
        <v>7.9730510711670061E-2</v>
      </c>
      <c r="F5" s="95">
        <v>0.33512985706329301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2022-02-22T00:09:59Z</dcterms:modified>
</cp:coreProperties>
</file>