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EF537B7-76DB-4241-8F32-019C5A0EF51F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31" i="2"/>
  <c r="A25" i="2"/>
  <c r="A23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26" i="2" l="1"/>
  <c r="A39" i="2"/>
  <c r="A18" i="2"/>
  <c r="A34" i="2"/>
  <c r="A19" i="2"/>
  <c r="A27" i="2"/>
  <c r="A35" i="2"/>
  <c r="A20" i="2"/>
  <c r="A36" i="2"/>
  <c r="A12" i="2"/>
  <c r="A28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<sst xmlns="http://schemas.openxmlformats.org/spreadsheetml/2006/main" count="2092" uniqueCount="337">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</sst>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55409.916015625</v>
      </c>
    </row>
    <row r="8" spans="1:3" ht="15" customHeight="1" x14ac:dyDescent="0.25">
      <c r="B8" s="59" t="s">
        <v>8</v>
      </c>
      <c r="C8" s="27">
        <v>0.23400000000000001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0.64718109130859403</v>
      </c>
    </row>
    <row r="11" spans="1:3" ht="15" customHeight="1" x14ac:dyDescent="0.25">
      <c r="B11" s="59" t="s">
        <v>11</v>
      </c>
      <c r="C11" s="27">
        <v>0.66799999999999993</v>
      </c>
    </row>
    <row r="12" spans="1:3" ht="15" customHeight="1" x14ac:dyDescent="0.25">
      <c r="B12" s="59" t="s">
        <v>12</v>
      </c>
      <c r="C12" s="27">
        <v>0.75800000000000001</v>
      </c>
    </row>
    <row r="13" spans="1:3" ht="15" customHeight="1" x14ac:dyDescent="0.25">
      <c r="B13" s="59" t="s">
        <v>13</v>
      </c>
      <c r="C13" s="27">
        <v>0.26800000000000002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9.8800000000000013E-2</v>
      </c>
    </row>
    <row r="24" spans="1:3" ht="15" customHeight="1" x14ac:dyDescent="0.25">
      <c r="B24" s="6" t="s">
        <v>22</v>
      </c>
      <c r="C24" s="28">
        <v>0.50419999999999998</v>
      </c>
    </row>
    <row r="25" spans="1:3" ht="15" customHeight="1" x14ac:dyDescent="0.25">
      <c r="B25" s="6" t="s">
        <v>23</v>
      </c>
      <c r="C25" s="28">
        <v>0.33889999999999998</v>
      </c>
    </row>
    <row r="26" spans="1:3" ht="15" customHeight="1" x14ac:dyDescent="0.25">
      <c r="B26" s="6" t="s">
        <v>24</v>
      </c>
      <c r="C26" s="28">
        <v>5.8099999999999999E-2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11.215158746277901</v>
      </c>
    </row>
    <row r="38" spans="1:5" ht="15" customHeight="1" x14ac:dyDescent="0.25">
      <c r="B38" s="55" t="s">
        <v>34</v>
      </c>
      <c r="C38" s="84">
        <v>16.079923623550702</v>
      </c>
      <c r="D38" s="91"/>
      <c r="E38" s="92"/>
    </row>
    <row r="39" spans="1:5" ht="15" customHeight="1" x14ac:dyDescent="0.25">
      <c r="B39" s="55" t="s">
        <v>35</v>
      </c>
      <c r="C39" s="84">
        <v>17.9947473470686</v>
      </c>
      <c r="D39" s="91"/>
      <c r="E39" s="91"/>
    </row>
    <row r="40" spans="1:5" ht="15" customHeight="1" x14ac:dyDescent="0.25">
      <c r="B40" s="55" t="s">
        <v>36</v>
      </c>
      <c r="C40" s="84">
        <v>1.2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11.203926129999999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1.93575E-2</v>
      </c>
      <c r="D45" s="91"/>
    </row>
    <row r="46" spans="1:5" ht="15.75" customHeight="1" x14ac:dyDescent="0.25">
      <c r="B46" s="55" t="s">
        <v>41</v>
      </c>
      <c r="C46" s="28">
        <v>6.8779460000000001E-2</v>
      </c>
      <c r="D46" s="91"/>
    </row>
    <row r="47" spans="1:5" ht="15.75" customHeight="1" x14ac:dyDescent="0.25">
      <c r="B47" s="55" t="s">
        <v>42</v>
      </c>
      <c r="C47" s="28">
        <v>0.15340100000000001</v>
      </c>
      <c r="D47" s="91"/>
      <c r="E47" s="92"/>
    </row>
    <row r="48" spans="1:5" ht="15" customHeight="1" x14ac:dyDescent="0.25">
      <c r="B48" s="55" t="s">
        <v>43</v>
      </c>
      <c r="C48" s="29">
        <v>0.75846203999999995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0.54960799999999999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0.14658528000000001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0.162037549025391</v>
      </c>
      <c r="C2" s="82">
        <v>0.95</v>
      </c>
      <c r="D2" s="83">
        <v>69.047770440302898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40.127093405065906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587.14420029876032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1.4701821374670201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13.25939284886182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13.25939284886182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13.25939284886182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13.25939284886182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13.25939284886182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13.25939284886182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7.8606899999999993E-2</v>
      </c>
      <c r="C16" s="82">
        <v>0.95</v>
      </c>
      <c r="D16" s="83">
        <v>0.96615864875716684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0.32122916666666701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0.23215369999999999</v>
      </c>
      <c r="C18" s="82">
        <v>0.95</v>
      </c>
      <c r="D18" s="83">
        <v>13.483785833565429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0.23215369999999999</v>
      </c>
      <c r="C19" s="82">
        <v>0.95</v>
      </c>
      <c r="D19" s="83">
        <v>13.483785833565429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0.93173689999999998</v>
      </c>
      <c r="C21" s="82">
        <v>0.95</v>
      </c>
      <c r="D21" s="83">
        <v>17.016109940848349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23.01109674039985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4.4338460403923747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0.69723745018169003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18.750061042134512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138.79578001614141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1.831259781706825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2.09991490371478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0.12046129999999999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3.9132363162934806E-3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0.78703515497187193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0.67778970654464399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1.959170672500506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0.84457583171135597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0.10682585940000003</v>
      </c>
      <c r="C3" s="103">
        <f>frac_mam_1_5months * 2.6</f>
        <v>0.10682585940000003</v>
      </c>
      <c r="D3" s="103">
        <f>frac_mam_6_11months * 2.6</f>
        <v>0.2013942346</v>
      </c>
      <c r="E3" s="103">
        <f>frac_mam_12_23months * 2.6</f>
        <v>0.12607114780000001</v>
      </c>
      <c r="F3" s="103">
        <f>frac_mam_24_59months * 2.6</f>
        <v>9.9420970999999997E-2</v>
      </c>
    </row>
    <row r="4" spans="1:6" ht="15.75" customHeight="1" x14ac:dyDescent="0.25">
      <c r="A4" s="67" t="s">
        <v>204</v>
      </c>
      <c r="B4" s="103">
        <f>frac_sam_1month * 2.6</f>
        <v>6.0566992200000003E-2</v>
      </c>
      <c r="C4" s="103">
        <f>frac_sam_1_5months * 2.6</f>
        <v>6.0566992200000003E-2</v>
      </c>
      <c r="D4" s="103">
        <f>frac_sam_6_11months * 2.6</f>
        <v>1.8212152660000001E-2</v>
      </c>
      <c r="E4" s="103">
        <f>frac_sam_12_23months * 2.6</f>
        <v>4.7944423799999997E-2</v>
      </c>
      <c r="F4" s="103">
        <f>frac_sam_24_59months * 2.6</f>
        <v>1.7275144900000001E-2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0.23400000000000001</v>
      </c>
      <c r="E2" s="37">
        <f>food_insecure</f>
        <v>0.23400000000000001</v>
      </c>
      <c r="F2" s="37">
        <f>food_insecure</f>
        <v>0.23400000000000001</v>
      </c>
      <c r="G2" s="37">
        <f>food_insecure</f>
        <v>0.23400000000000001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0.23400000000000001</v>
      </c>
      <c r="F5" s="37">
        <f>food_insecure</f>
        <v>0.23400000000000001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0.23400000000000001</v>
      </c>
      <c r="F8" s="37">
        <f>food_insecure</f>
        <v>0.23400000000000001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0.23400000000000001</v>
      </c>
      <c r="F9" s="37">
        <f>food_insecure</f>
        <v>0.23400000000000001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0.75800000000000001</v>
      </c>
      <c r="E10" s="37">
        <f>IF(ISBLANK(comm_deliv), frac_children_health_facility,1)</f>
        <v>0.75800000000000001</v>
      </c>
      <c r="F10" s="37">
        <f>IF(ISBLANK(comm_deliv), frac_children_health_facility,1)</f>
        <v>0.75800000000000001</v>
      </c>
      <c r="G10" s="37">
        <f>IF(ISBLANK(comm_deliv), frac_children_health_facility,1)</f>
        <v>0.75800000000000001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0.23400000000000001</v>
      </c>
      <c r="I15" s="37">
        <f>food_insecure</f>
        <v>0.23400000000000001</v>
      </c>
      <c r="J15" s="37">
        <f>food_insecure</f>
        <v>0.23400000000000001</v>
      </c>
      <c r="K15" s="37">
        <f>food_insecure</f>
        <v>0.23400000000000001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0.66799999999999993</v>
      </c>
      <c r="I18" s="37">
        <f>frac_PW_health_facility</f>
        <v>0.66799999999999993</v>
      </c>
      <c r="J18" s="37">
        <f>frac_PW_health_facility</f>
        <v>0.66799999999999993</v>
      </c>
      <c r="K18" s="37">
        <f>frac_PW_health_facility</f>
        <v>0.66799999999999993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0.26800000000000002</v>
      </c>
      <c r="M24" s="37">
        <f>famplan_unmet_need</f>
        <v>0.26800000000000002</v>
      </c>
      <c r="N24" s="37">
        <f>famplan_unmet_need</f>
        <v>0.26800000000000002</v>
      </c>
      <c r="O24" s="37">
        <f>famplan_unmet_need</f>
        <v>0.26800000000000002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0.19021878643188461</v>
      </c>
      <c r="M25" s="37">
        <f>(1-food_insecure)*(0.49)+food_insecure*(0.7)</f>
        <v>0.53913999999999995</v>
      </c>
      <c r="N25" s="37">
        <f>(1-food_insecure)*(0.49)+food_insecure*(0.7)</f>
        <v>0.53913999999999995</v>
      </c>
      <c r="O25" s="37">
        <f>(1-food_insecure)*(0.49)+food_insecure*(0.7)</f>
        <v>0.53913999999999995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8.152233704223627E-2</v>
      </c>
      <c r="M26" s="37">
        <f>(1-food_insecure)*(0.21)+food_insecure*(0.3)</f>
        <v>0.23105999999999999</v>
      </c>
      <c r="N26" s="37">
        <f>(1-food_insecure)*(0.21)+food_insecure*(0.3)</f>
        <v>0.23105999999999999</v>
      </c>
      <c r="O26" s="37">
        <f>(1-food_insecure)*(0.21)+food_insecure*(0.3)</f>
        <v>0.23105999999999999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8.1077785217285092E-2</v>
      </c>
      <c r="M27" s="37">
        <f>(1-food_insecure)*(0.3)</f>
        <v>0.2298</v>
      </c>
      <c r="N27" s="37">
        <f>(1-food_insecure)*(0.3)</f>
        <v>0.2298</v>
      </c>
      <c r="O27" s="37">
        <f>(1-food_insecure)*(0.3)</f>
        <v>0.2298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0.64718109130859403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9932.0628000000015</v>
      </c>
      <c r="C2" s="93">
        <v>23000</v>
      </c>
      <c r="D2" s="93">
        <v>46000</v>
      </c>
      <c r="E2" s="93">
        <v>1182000</v>
      </c>
      <c r="F2" s="93">
        <v>1003000</v>
      </c>
      <c r="G2" s="94">
        <f t="shared" ref="G2:G11" si="0">C2+D2+E2+F2</f>
        <v>2254000</v>
      </c>
      <c r="H2" s="94">
        <f t="shared" ref="H2:H11" si="1">(B2 + stillbirth*B2/(1000-stillbirth))/(1-abortion)</f>
        <v>11414.320200348877</v>
      </c>
      <c r="I2" s="94">
        <f t="shared" ref="I2:I11" si="2">G2-H2</f>
        <v>2242585.6797996513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9886.7235999999994</v>
      </c>
      <c r="C3" s="93">
        <v>23000</v>
      </c>
      <c r="D3" s="93">
        <v>46000</v>
      </c>
      <c r="E3" s="93">
        <v>1252000</v>
      </c>
      <c r="F3" s="93">
        <v>1084000</v>
      </c>
      <c r="G3" s="94">
        <f t="shared" si="0"/>
        <v>2405000</v>
      </c>
      <c r="H3" s="94">
        <f t="shared" si="1"/>
        <v>11362.214594811658</v>
      </c>
      <c r="I3" s="94">
        <f t="shared" si="2"/>
        <v>2393637.7854051883</v>
      </c>
    </row>
    <row r="4" spans="1:9" ht="15.75" customHeight="1" x14ac:dyDescent="0.25">
      <c r="A4" s="59">
        <f t="shared" si="3"/>
        <v>2023</v>
      </c>
      <c r="B4" s="32">
        <v>9822.5382000000009</v>
      </c>
      <c r="C4" s="93">
        <v>23000</v>
      </c>
      <c r="D4" s="93">
        <v>46000</v>
      </c>
      <c r="E4" s="93">
        <v>1329000</v>
      </c>
      <c r="F4" s="93">
        <v>1176000</v>
      </c>
      <c r="G4" s="94">
        <f t="shared" si="0"/>
        <v>2574000</v>
      </c>
      <c r="H4" s="94">
        <f t="shared" si="1"/>
        <v>11288.450189316009</v>
      </c>
      <c r="I4" s="94">
        <f t="shared" si="2"/>
        <v>2562711.5498106838</v>
      </c>
    </row>
    <row r="5" spans="1:9" ht="15.75" customHeight="1" x14ac:dyDescent="0.25">
      <c r="A5" s="59">
        <f t="shared" si="3"/>
        <v>2024</v>
      </c>
      <c r="B5" s="32">
        <v>9756.5720000000001</v>
      </c>
      <c r="C5" s="93">
        <v>23000</v>
      </c>
      <c r="D5" s="93">
        <v>46000</v>
      </c>
      <c r="E5" s="93">
        <v>1413000</v>
      </c>
      <c r="F5" s="93">
        <v>1269000</v>
      </c>
      <c r="G5" s="94">
        <f t="shared" si="0"/>
        <v>2751000</v>
      </c>
      <c r="H5" s="94">
        <f t="shared" si="1"/>
        <v>11212.639217883139</v>
      </c>
      <c r="I5" s="94">
        <f t="shared" si="2"/>
        <v>2739787.3607821167</v>
      </c>
    </row>
    <row r="6" spans="1:9" ht="15.75" customHeight="1" x14ac:dyDescent="0.25">
      <c r="A6" s="59">
        <f t="shared" si="3"/>
        <v>2025</v>
      </c>
      <c r="B6" s="32">
        <v>9688.8250000000007</v>
      </c>
      <c r="C6" s="93">
        <v>23000</v>
      </c>
      <c r="D6" s="93">
        <v>46000</v>
      </c>
      <c r="E6" s="93">
        <v>1501000</v>
      </c>
      <c r="F6" s="93">
        <v>1356000</v>
      </c>
      <c r="G6" s="94">
        <f t="shared" si="0"/>
        <v>2926000</v>
      </c>
      <c r="H6" s="94">
        <f t="shared" si="1"/>
        <v>11134.781680513057</v>
      </c>
      <c r="I6" s="94">
        <f t="shared" si="2"/>
        <v>2914865.2183194868</v>
      </c>
    </row>
    <row r="7" spans="1:9" ht="15.75" customHeight="1" x14ac:dyDescent="0.25">
      <c r="A7" s="59">
        <f t="shared" si="3"/>
        <v>2026</v>
      </c>
      <c r="B7" s="32">
        <v>9630.9953999999998</v>
      </c>
      <c r="C7" s="93">
        <v>23000</v>
      </c>
      <c r="D7" s="93">
        <v>46000</v>
      </c>
      <c r="E7" s="93">
        <v>1568000</v>
      </c>
      <c r="F7" s="93">
        <v>1422000</v>
      </c>
      <c r="G7" s="94">
        <f t="shared" si="0"/>
        <v>3059000</v>
      </c>
      <c r="H7" s="94">
        <f t="shared" si="1"/>
        <v>11068.321612272437</v>
      </c>
      <c r="I7" s="94">
        <f t="shared" si="2"/>
        <v>3047931.6783877276</v>
      </c>
    </row>
    <row r="8" spans="1:9" ht="15.75" customHeight="1" x14ac:dyDescent="0.25">
      <c r="A8" s="59">
        <f t="shared" si="3"/>
        <v>2027</v>
      </c>
      <c r="B8" s="32">
        <v>9571.5401999999995</v>
      </c>
      <c r="C8" s="93">
        <v>24000</v>
      </c>
      <c r="D8" s="93">
        <v>46000</v>
      </c>
      <c r="E8" s="93">
        <v>1636000</v>
      </c>
      <c r="F8" s="93">
        <v>1477000</v>
      </c>
      <c r="G8" s="94">
        <f t="shared" si="0"/>
        <v>3183000</v>
      </c>
      <c r="H8" s="94">
        <f t="shared" si="1"/>
        <v>10999.993340085535</v>
      </c>
      <c r="I8" s="94">
        <f t="shared" si="2"/>
        <v>3172000.0066599143</v>
      </c>
    </row>
    <row r="9" spans="1:9" ht="15.75" customHeight="1" x14ac:dyDescent="0.25">
      <c r="A9" s="59">
        <f t="shared" si="3"/>
        <v>2028</v>
      </c>
      <c r="B9" s="32">
        <v>9494.8940000000002</v>
      </c>
      <c r="C9" s="93">
        <v>24000</v>
      </c>
      <c r="D9" s="93">
        <v>46000</v>
      </c>
      <c r="E9" s="93">
        <v>1705000</v>
      </c>
      <c r="F9" s="93">
        <v>1525000</v>
      </c>
      <c r="G9" s="94">
        <f t="shared" si="0"/>
        <v>3300000</v>
      </c>
      <c r="H9" s="94">
        <f t="shared" si="1"/>
        <v>10911.908489379603</v>
      </c>
      <c r="I9" s="94">
        <f t="shared" si="2"/>
        <v>3289088.0915106204</v>
      </c>
    </row>
    <row r="10" spans="1:9" ht="15.75" customHeight="1" x14ac:dyDescent="0.25">
      <c r="A10" s="59">
        <f t="shared" si="3"/>
        <v>2029</v>
      </c>
      <c r="B10" s="32">
        <v>9432.3907999999992</v>
      </c>
      <c r="C10" s="93">
        <v>24000</v>
      </c>
      <c r="D10" s="93">
        <v>45000</v>
      </c>
      <c r="E10" s="93">
        <v>1774000</v>
      </c>
      <c r="F10" s="93">
        <v>1565000</v>
      </c>
      <c r="G10" s="94">
        <f t="shared" si="0"/>
        <v>3408000</v>
      </c>
      <c r="H10" s="94">
        <f t="shared" si="1"/>
        <v>10840.077334793421</v>
      </c>
      <c r="I10" s="94">
        <f t="shared" si="2"/>
        <v>3397159.9226652067</v>
      </c>
    </row>
    <row r="11" spans="1:9" ht="15.75" customHeight="1" x14ac:dyDescent="0.25">
      <c r="A11" s="59">
        <f t="shared" si="3"/>
        <v>2030</v>
      </c>
      <c r="B11" s="32">
        <v>9353.1029999999992</v>
      </c>
      <c r="C11" s="93">
        <v>24000</v>
      </c>
      <c r="D11" s="93">
        <v>45000</v>
      </c>
      <c r="E11" s="93">
        <v>1841000</v>
      </c>
      <c r="F11" s="93">
        <v>1599000</v>
      </c>
      <c r="G11" s="94">
        <f t="shared" si="0"/>
        <v>3509000</v>
      </c>
      <c r="H11" s="94">
        <f t="shared" si="1"/>
        <v>10748.956652674775</v>
      </c>
      <c r="I11" s="94">
        <f t="shared" si="2"/>
        <v>3498251.0433473252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0.15674200299506441</v>
      </c>
    </row>
    <row r="5" spans="1:8" ht="15.75" customHeight="1" x14ac:dyDescent="0.25">
      <c r="B5" s="9" t="s">
        <v>70</v>
      </c>
      <c r="C5" s="33">
        <v>2.5581404940566779E-3</v>
      </c>
    </row>
    <row r="6" spans="1:8" ht="15.75" customHeight="1" x14ac:dyDescent="0.25">
      <c r="B6" s="9" t="s">
        <v>71</v>
      </c>
      <c r="C6" s="33">
        <v>0.18902452665792679</v>
      </c>
    </row>
    <row r="7" spans="1:8" ht="15.75" customHeight="1" x14ac:dyDescent="0.25">
      <c r="B7" s="9" t="s">
        <v>72</v>
      </c>
      <c r="C7" s="33">
        <v>0.43305943212979531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0.1610509257617517</v>
      </c>
    </row>
    <row r="10" spans="1:8" ht="15.75" customHeight="1" x14ac:dyDescent="0.25">
      <c r="B10" s="9" t="s">
        <v>75</v>
      </c>
      <c r="C10" s="33">
        <v>5.7564971961404997E-2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3.432082295448232E-2</v>
      </c>
      <c r="D14" s="33">
        <v>3.432082295448232E-2</v>
      </c>
      <c r="E14" s="33">
        <v>3.432082295448232E-2</v>
      </c>
      <c r="F14" s="33">
        <v>3.432082295448232E-2</v>
      </c>
    </row>
    <row r="15" spans="1:8" ht="15.75" customHeight="1" x14ac:dyDescent="0.25">
      <c r="B15" s="9" t="s">
        <v>82</v>
      </c>
      <c r="C15" s="33">
        <v>0.140666645243958</v>
      </c>
      <c r="D15" s="33">
        <v>0.140666645243958</v>
      </c>
      <c r="E15" s="33">
        <v>0.140666645243958</v>
      </c>
      <c r="F15" s="33">
        <v>0.140666645243958</v>
      </c>
    </row>
    <row r="16" spans="1:8" ht="15.75" customHeight="1" x14ac:dyDescent="0.25">
      <c r="B16" s="9" t="s">
        <v>83</v>
      </c>
      <c r="C16" s="33">
        <v>3.1096352700361748E-2</v>
      </c>
      <c r="D16" s="33">
        <v>3.1096352700361748E-2</v>
      </c>
      <c r="E16" s="33">
        <v>3.1096352700361748E-2</v>
      </c>
      <c r="F16" s="33">
        <v>3.1096352700361748E-2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4.3005050749764108E-2</v>
      </c>
      <c r="D20" s="33">
        <v>4.3005050749764108E-2</v>
      </c>
      <c r="E20" s="33">
        <v>4.3005050749764108E-2</v>
      </c>
      <c r="F20" s="33">
        <v>4.3005050749764108E-2</v>
      </c>
    </row>
    <row r="21" spans="1:8" ht="15.75" customHeight="1" x14ac:dyDescent="0.25">
      <c r="B21" s="9" t="s">
        <v>88</v>
      </c>
      <c r="C21" s="33">
        <v>0.2127879302138618</v>
      </c>
      <c r="D21" s="33">
        <v>0.2127879302138618</v>
      </c>
      <c r="E21" s="33">
        <v>0.2127879302138618</v>
      </c>
      <c r="F21" s="33">
        <v>0.2127879302138618</v>
      </c>
    </row>
    <row r="22" spans="1:8" ht="15.75" customHeight="1" x14ac:dyDescent="0.25">
      <c r="B22" s="9" t="s">
        <v>89</v>
      </c>
      <c r="C22" s="33">
        <v>0.53812319813757215</v>
      </c>
      <c r="D22" s="33">
        <v>0.53812319813757215</v>
      </c>
      <c r="E22" s="33">
        <v>0.53812319813757215</v>
      </c>
      <c r="F22" s="33">
        <v>0.53812319813757215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5.7343604999999999E-2</v>
      </c>
    </row>
    <row r="27" spans="1:8" ht="15.75" customHeight="1" x14ac:dyDescent="0.25">
      <c r="B27" s="9" t="s">
        <v>92</v>
      </c>
      <c r="C27" s="33">
        <v>1.4167997E-2</v>
      </c>
    </row>
    <row r="28" spans="1:8" ht="15.75" customHeight="1" x14ac:dyDescent="0.25">
      <c r="B28" s="9" t="s">
        <v>93</v>
      </c>
      <c r="C28" s="33">
        <v>0.101559973</v>
      </c>
    </row>
    <row r="29" spans="1:8" ht="15.75" customHeight="1" x14ac:dyDescent="0.25">
      <c r="B29" s="9" t="s">
        <v>94</v>
      </c>
      <c r="C29" s="33">
        <v>0.21960849700000001</v>
      </c>
    </row>
    <row r="30" spans="1:8" ht="15.75" customHeight="1" x14ac:dyDescent="0.25">
      <c r="B30" s="9" t="s">
        <v>95</v>
      </c>
      <c r="C30" s="33">
        <v>5.5062585999999997E-2</v>
      </c>
    </row>
    <row r="31" spans="1:8" ht="15.75" customHeight="1" x14ac:dyDescent="0.25">
      <c r="B31" s="9" t="s">
        <v>96</v>
      </c>
      <c r="C31" s="33">
        <v>0.14229177300000001</v>
      </c>
    </row>
    <row r="32" spans="1:8" ht="15.75" customHeight="1" x14ac:dyDescent="0.25">
      <c r="B32" s="9" t="s">
        <v>97</v>
      </c>
      <c r="C32" s="33">
        <v>3.0837276E-2</v>
      </c>
    </row>
    <row r="33" spans="2:3" ht="15.75" customHeight="1" x14ac:dyDescent="0.25">
      <c r="B33" s="9" t="s">
        <v>98</v>
      </c>
      <c r="C33" s="33">
        <v>8.2024560999999996E-2</v>
      </c>
    </row>
    <row r="34" spans="2:3" ht="15.75" customHeight="1" x14ac:dyDescent="0.25">
      <c r="B34" s="9" t="s">
        <v>99</v>
      </c>
      <c r="C34" s="33">
        <v>0.29710373299999998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4.5964250999999998E-2</v>
      </c>
      <c r="D4" s="96">
        <v>4.5964250999999998E-2</v>
      </c>
      <c r="E4" s="96">
        <v>1.7641047999999999E-2</v>
      </c>
      <c r="F4" s="96">
        <v>6.0780543999999999E-2</v>
      </c>
      <c r="G4" s="96">
        <v>7.2927145999999998E-2</v>
      </c>
    </row>
    <row r="5" spans="1:15" ht="15.75" customHeight="1" x14ac:dyDescent="0.25">
      <c r="B5" s="59" t="s">
        <v>105</v>
      </c>
      <c r="C5" s="96">
        <v>1.1487074999999999E-2</v>
      </c>
      <c r="D5" s="96">
        <v>1.1487074999999999E-2</v>
      </c>
      <c r="E5" s="96">
        <v>1.8231058000000001E-2</v>
      </c>
      <c r="F5" s="96">
        <v>1.7346507000000001E-2</v>
      </c>
      <c r="G5" s="96">
        <v>2.4121772999999999E-2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4.1086869000000012E-2</v>
      </c>
      <c r="D10" s="96">
        <v>4.1086869000000012E-2</v>
      </c>
      <c r="E10" s="96">
        <v>7.7459320999999998E-2</v>
      </c>
      <c r="F10" s="96">
        <v>4.8488903E-2</v>
      </c>
      <c r="G10" s="96">
        <v>3.8238834999999999E-2</v>
      </c>
    </row>
    <row r="11" spans="1:15" ht="15.75" customHeight="1" x14ac:dyDescent="0.25">
      <c r="B11" s="59" t="s">
        <v>110</v>
      </c>
      <c r="C11" s="96">
        <v>2.3294997000000001E-2</v>
      </c>
      <c r="D11" s="96">
        <v>2.3294997000000001E-2</v>
      </c>
      <c r="E11" s="96">
        <v>7.0046741000000003E-3</v>
      </c>
      <c r="F11" s="96">
        <v>1.8440162999999999E-2</v>
      </c>
      <c r="G11" s="96">
        <v>6.6442864999999999E-3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0.40415045649999998</v>
      </c>
      <c r="D14" s="98">
        <v>0.37718054182999999</v>
      </c>
      <c r="E14" s="98">
        <v>0.37718054182999999</v>
      </c>
      <c r="F14" s="98">
        <v>0.19508714863900001</v>
      </c>
      <c r="G14" s="98">
        <v>0.19508714863900001</v>
      </c>
      <c r="H14" s="99">
        <v>0.30299999999999999</v>
      </c>
      <c r="I14" s="99">
        <v>0.30299999999999999</v>
      </c>
      <c r="J14" s="99">
        <v>0.30299999999999999</v>
      </c>
      <c r="K14" s="99">
        <v>0.30299999999999999</v>
      </c>
      <c r="L14" s="99">
        <v>0.23799999999999999</v>
      </c>
      <c r="M14" s="99">
        <v>0.23799999999999999</v>
      </c>
      <c r="N14" s="99">
        <v>0.23799999999999999</v>
      </c>
      <c r="O14" s="99">
        <v>0.23799999999999999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0.22212432409605198</v>
      </c>
      <c r="D15" s="95">
        <f t="shared" si="0"/>
        <v>0.20730144323410263</v>
      </c>
      <c r="E15" s="95">
        <f t="shared" si="0"/>
        <v>0.20730144323410263</v>
      </c>
      <c r="F15" s="95">
        <f t="shared" si="0"/>
        <v>0.10722145758918351</v>
      </c>
      <c r="G15" s="95">
        <f t="shared" si="0"/>
        <v>0.10722145758918351</v>
      </c>
      <c r="H15" s="95">
        <f t="shared" si="0"/>
        <v>0.16653122399999998</v>
      </c>
      <c r="I15" s="95">
        <f t="shared" si="0"/>
        <v>0.16653122399999998</v>
      </c>
      <c r="J15" s="95">
        <f t="shared" si="0"/>
        <v>0.16653122399999998</v>
      </c>
      <c r="K15" s="95">
        <f t="shared" si="0"/>
        <v>0.16653122399999998</v>
      </c>
      <c r="L15" s="95">
        <f t="shared" si="0"/>
        <v>0.130806704</v>
      </c>
      <c r="M15" s="95">
        <f t="shared" si="0"/>
        <v>0.130806704</v>
      </c>
      <c r="N15" s="95">
        <f t="shared" si="0"/>
        <v>0.130806704</v>
      </c>
      <c r="O15" s="95">
        <f t="shared" si="0"/>
        <v>0.130806704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0.16455739999999999</v>
      </c>
      <c r="D2" s="96">
        <v>7.7588900000000002E-2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0.2648297</v>
      </c>
      <c r="D3" s="96">
        <v>0.15188209999999999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0.38233679999999998</v>
      </c>
      <c r="D4" s="96">
        <v>0.4893575</v>
      </c>
      <c r="E4" s="96">
        <v>0.48359873890876798</v>
      </c>
      <c r="F4" s="96">
        <v>0.173986151814461</v>
      </c>
      <c r="G4" s="96">
        <v>0</v>
      </c>
    </row>
    <row r="5" spans="1:7" x14ac:dyDescent="0.25">
      <c r="B5" s="67" t="s">
        <v>122</v>
      </c>
      <c r="C5" s="95">
        <v>0.1882761</v>
      </c>
      <c r="D5" s="95">
        <v>0.28117150000000002</v>
      </c>
      <c r="E5" s="95">
        <v>0.51640126109123197</v>
      </c>
      <c r="F5" s="95">
        <v>0.82601384818553891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2022-02-22T00:10:23Z</dcterms:modified>
</cp:coreProperties>
</file>