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D42CA4C-E3B4-46EB-9EDC-00EE8257B6A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18" i="2" l="1"/>
  <c r="A26" i="2"/>
  <c r="A34" i="2"/>
  <c r="A39" i="2"/>
  <c r="A28" i="2"/>
  <c r="A13" i="2"/>
  <c r="A21" i="2"/>
  <c r="A29" i="2"/>
  <c r="A37" i="2"/>
  <c r="A14" i="2"/>
  <c r="A22" i="2"/>
  <c r="A30" i="2"/>
  <c r="A38" i="2"/>
  <c r="A40" i="2"/>
  <c r="D58" i="20"/>
  <c r="A12" i="2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<sst xmlns="http://schemas.openxmlformats.org/spreadsheetml/2006/main" count="2092" uniqueCount="337">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</sst>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204776.685546875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0.97</v>
      </c>
    </row>
    <row r="10" spans="1:3" ht="15" customHeight="1" x14ac:dyDescent="0.25">
      <c r="B10" s="59" t="s">
        <v>10</v>
      </c>
      <c r="C10" s="28">
        <v>0.41391979217529301</v>
      </c>
    </row>
    <row r="11" spans="1:3" ht="15" customHeight="1" x14ac:dyDescent="0.25">
      <c r="B11" s="59" t="s">
        <v>11</v>
      </c>
      <c r="C11" s="27">
        <v>0.7609999999999999</v>
      </c>
    </row>
    <row r="12" spans="1:3" ht="15" customHeight="1" x14ac:dyDescent="0.25">
      <c r="B12" s="59" t="s">
        <v>12</v>
      </c>
      <c r="C12" s="27">
        <v>0.59599999999999997</v>
      </c>
    </row>
    <row r="13" spans="1:3" ht="15" customHeight="1" x14ac:dyDescent="0.25">
      <c r="B13" s="59" t="s">
        <v>13</v>
      </c>
      <c r="C13" s="27">
        <v>0.19400000000000001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0.12809999999999999</v>
      </c>
    </row>
    <row r="24" spans="1:3" ht="15" customHeight="1" x14ac:dyDescent="0.25">
      <c r="B24" s="6" t="s">
        <v>22</v>
      </c>
      <c r="C24" s="28">
        <v>0.52129999999999999</v>
      </c>
    </row>
    <row r="25" spans="1:3" ht="15" customHeight="1" x14ac:dyDescent="0.25">
      <c r="B25" s="6" t="s">
        <v>23</v>
      </c>
      <c r="C25" s="28">
        <v>0.2964</v>
      </c>
    </row>
    <row r="26" spans="1:3" ht="15" customHeight="1" x14ac:dyDescent="0.25">
      <c r="B26" s="6" t="s">
        <v>24</v>
      </c>
      <c r="C26" s="28">
        <v>5.4199999999999998E-2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0.19675086525509</v>
      </c>
    </row>
    <row r="30" spans="1:3" ht="14.25" customHeight="1" x14ac:dyDescent="0.25">
      <c r="B30" s="11" t="s">
        <v>27</v>
      </c>
      <c r="C30" s="90">
        <v>5.4334968835213812E-2</v>
      </c>
    </row>
    <row r="31" spans="1:3" ht="14.25" customHeight="1" x14ac:dyDescent="0.25">
      <c r="B31" s="11" t="s">
        <v>28</v>
      </c>
      <c r="C31" s="90">
        <v>0.12809177283586601</v>
      </c>
    </row>
    <row r="32" spans="1:3" ht="14.25" customHeight="1" x14ac:dyDescent="0.25">
      <c r="B32" s="11" t="s">
        <v>29</v>
      </c>
      <c r="C32" s="90">
        <v>0.62082239307383003</v>
      </c>
    </row>
    <row r="33" spans="1:5" ht="13.15" customHeight="1" x14ac:dyDescent="0.25">
      <c r="B33" s="12" t="s">
        <v>30</v>
      </c>
      <c r="C33" s="30">
        <f>SUM(C29:C32)</f>
        <v>0.99999999999999989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29.005217026656702</v>
      </c>
    </row>
    <row r="38" spans="1:5" ht="15" customHeight="1" x14ac:dyDescent="0.25">
      <c r="B38" s="55" t="s">
        <v>34</v>
      </c>
      <c r="C38" s="84">
        <v>60.412524959319803</v>
      </c>
      <c r="D38" s="91"/>
      <c r="E38" s="92"/>
    </row>
    <row r="39" spans="1:5" ht="15" customHeight="1" x14ac:dyDescent="0.25">
      <c r="B39" s="55" t="s">
        <v>35</v>
      </c>
      <c r="C39" s="84">
        <v>81.846654138467002</v>
      </c>
      <c r="D39" s="91"/>
      <c r="E39" s="91"/>
    </row>
    <row r="40" spans="1:5" ht="15" customHeight="1" x14ac:dyDescent="0.25">
      <c r="B40" s="55" t="s">
        <v>36</v>
      </c>
      <c r="C40" s="84">
        <v>3.01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15.07910517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2.6140900000000002E-2</v>
      </c>
      <c r="D45" s="91"/>
    </row>
    <row r="46" spans="1:5" ht="15.75" customHeight="1" x14ac:dyDescent="0.25">
      <c r="B46" s="55" t="s">
        <v>41</v>
      </c>
      <c r="C46" s="28">
        <v>0.1385284</v>
      </c>
      <c r="D46" s="91"/>
    </row>
    <row r="47" spans="1:5" ht="15.75" customHeight="1" x14ac:dyDescent="0.25">
      <c r="B47" s="55" t="s">
        <v>42</v>
      </c>
      <c r="C47" s="28">
        <v>0.22865260000000001</v>
      </c>
      <c r="D47" s="91"/>
      <c r="E47" s="92"/>
    </row>
    <row r="48" spans="1:5" ht="15" customHeight="1" x14ac:dyDescent="0.25">
      <c r="B48" s="55" t="s">
        <v>43</v>
      </c>
      <c r="C48" s="29">
        <v>0.6066781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0.42923099999999997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0.10321427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0.16069834920000001</v>
      </c>
      <c r="C2" s="82">
        <v>0.95</v>
      </c>
      <c r="D2" s="83">
        <v>49.266516263145533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39.683720380903551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277.01994750756228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0.71839098168186444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12.81601982469946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12.81601982469946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12.81601982469946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12.81601982469946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12.81601982469946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12.81601982469946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0.27600000000000002</v>
      </c>
      <c r="C16" s="82">
        <v>0.95</v>
      </c>
      <c r="D16" s="83">
        <v>0.51560582851631831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0.40699999999999997</v>
      </c>
      <c r="C18" s="82">
        <v>0.95</v>
      </c>
      <c r="D18" s="83">
        <v>6.4276517687842469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0.40699999999999997</v>
      </c>
      <c r="C19" s="82">
        <v>0.95</v>
      </c>
      <c r="D19" s="83">
        <v>6.4276517687842469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0.67299999999999993</v>
      </c>
      <c r="C21" s="82">
        <v>0.95</v>
      </c>
      <c r="D21" s="83">
        <v>6.3700694345543054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22.013507436034541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4.1567379002909028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0.50361942729999998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8.6999999999999994E-2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18.37373470672004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2E-3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</v>
      </c>
      <c r="C29" s="82">
        <v>0.95</v>
      </c>
      <c r="D29" s="83">
        <v>93.648037947344875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0.27944402791567008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1.1023285790628059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0.63700000000000001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0.40781970143219798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0.246399682062548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4.1510025254524336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0.66312790021524293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0.19372297874347755</v>
      </c>
      <c r="C3" s="103">
        <f>frac_mam_1_5months * 2.6</f>
        <v>0.19372297874347755</v>
      </c>
      <c r="D3" s="103">
        <f>frac_mam_6_11months * 2.6</f>
        <v>0.27618170427677441</v>
      </c>
      <c r="E3" s="103">
        <f>frac_mam_12_23months * 2.6</f>
        <v>0.22045132160407122</v>
      </c>
      <c r="F3" s="103">
        <f>frac_mam_24_59months * 2.6</f>
        <v>0.12275080651566304</v>
      </c>
    </row>
    <row r="4" spans="1:6" ht="15.75" customHeight="1" x14ac:dyDescent="0.25">
      <c r="A4" s="67" t="s">
        <v>204</v>
      </c>
      <c r="B4" s="103">
        <f>frac_sam_1month * 2.6</f>
        <v>0.12945086201981754</v>
      </c>
      <c r="C4" s="103">
        <f>frac_sam_1_5months * 2.6</f>
        <v>0.12945086201981754</v>
      </c>
      <c r="D4" s="103">
        <f>frac_sam_6_11months * 2.6</f>
        <v>0.14373957704470494</v>
      </c>
      <c r="E4" s="103">
        <f>frac_sam_12_23months * 2.6</f>
        <v>0.11181692882896849</v>
      </c>
      <c r="F4" s="103">
        <f>frac_sam_24_59months * 2.6</f>
        <v>5.4633652019969628E-2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0.59599999999999997</v>
      </c>
      <c r="E10" s="37">
        <f>IF(ISBLANK(comm_deliv), frac_children_health_facility,1)</f>
        <v>0.59599999999999997</v>
      </c>
      <c r="F10" s="37">
        <f>IF(ISBLANK(comm_deliv), frac_children_health_facility,1)</f>
        <v>0.59599999999999997</v>
      </c>
      <c r="G10" s="37">
        <f>IF(ISBLANK(comm_deliv), frac_children_health_facility,1)</f>
        <v>0.59599999999999997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0.7609999999999999</v>
      </c>
      <c r="I18" s="37">
        <f>frac_PW_health_facility</f>
        <v>0.7609999999999999</v>
      </c>
      <c r="J18" s="37">
        <f>frac_PW_health_facility</f>
        <v>0.7609999999999999</v>
      </c>
      <c r="K18" s="37">
        <f>frac_PW_health_facility</f>
        <v>0.7609999999999999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0.97</v>
      </c>
      <c r="I19" s="37">
        <f>frac_malaria_risk</f>
        <v>0.97</v>
      </c>
      <c r="J19" s="37">
        <f>frac_malaria_risk</f>
        <v>0.97</v>
      </c>
      <c r="K19" s="37">
        <f>frac_malaria_risk</f>
        <v>0.97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0.19400000000000001</v>
      </c>
      <c r="M24" s="37">
        <f>famplan_unmet_need</f>
        <v>0.19400000000000001</v>
      </c>
      <c r="N24" s="37">
        <f>famplan_unmet_need</f>
        <v>0.19400000000000001</v>
      </c>
      <c r="O24" s="37">
        <f>famplan_unmet_need</f>
        <v>0.19400000000000001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0.28902545448875422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0.12386805192375179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0.17318670141220088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0.41391979217529301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0.97</v>
      </c>
      <c r="D34" s="37">
        <f t="shared" si="3"/>
        <v>0.97</v>
      </c>
      <c r="E34" s="37">
        <f t="shared" si="3"/>
        <v>0.97</v>
      </c>
      <c r="F34" s="37">
        <f t="shared" si="3"/>
        <v>0.97</v>
      </c>
      <c r="G34" s="37">
        <f t="shared" si="3"/>
        <v>0.97</v>
      </c>
      <c r="H34" s="37">
        <f t="shared" si="3"/>
        <v>0.97</v>
      </c>
      <c r="I34" s="37">
        <f t="shared" si="3"/>
        <v>0.97</v>
      </c>
      <c r="J34" s="37">
        <f t="shared" si="3"/>
        <v>0.97</v>
      </c>
      <c r="K34" s="37">
        <f t="shared" si="3"/>
        <v>0.97</v>
      </c>
      <c r="L34" s="37">
        <f t="shared" si="3"/>
        <v>0.97</v>
      </c>
      <c r="M34" s="37">
        <f t="shared" si="3"/>
        <v>0.97</v>
      </c>
      <c r="N34" s="37">
        <f t="shared" si="3"/>
        <v>0.97</v>
      </c>
      <c r="O34" s="37">
        <f t="shared" si="3"/>
        <v>0.97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38780.033600000002</v>
      </c>
      <c r="C2" s="93">
        <v>76000</v>
      </c>
      <c r="D2" s="93">
        <v>146000</v>
      </c>
      <c r="E2" s="93">
        <v>119000</v>
      </c>
      <c r="F2" s="93">
        <v>64000</v>
      </c>
      <c r="G2" s="94">
        <f t="shared" ref="G2:G11" si="0">C2+D2+E2+F2</f>
        <v>405000</v>
      </c>
      <c r="H2" s="94">
        <f t="shared" ref="H2:H11" si="1">(B2 + stillbirth*B2/(1000-stillbirth))/(1-abortion)</f>
        <v>44742.902939028725</v>
      </c>
      <c r="I2" s="94">
        <f t="shared" ref="I2:I11" si="2">G2-H2</f>
        <v>360257.09706097125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38664.828399999999</v>
      </c>
      <c r="C3" s="93">
        <v>77000</v>
      </c>
      <c r="D3" s="93">
        <v>145000</v>
      </c>
      <c r="E3" s="93">
        <v>123000</v>
      </c>
      <c r="F3" s="93">
        <v>67000</v>
      </c>
      <c r="G3" s="94">
        <f t="shared" si="0"/>
        <v>412000</v>
      </c>
      <c r="H3" s="94">
        <f t="shared" si="1"/>
        <v>44609.983634862067</v>
      </c>
      <c r="I3" s="94">
        <f t="shared" si="2"/>
        <v>367390.01636513794</v>
      </c>
    </row>
    <row r="4" spans="1:9" ht="15.75" customHeight="1" x14ac:dyDescent="0.25">
      <c r="A4" s="59">
        <f t="shared" si="3"/>
        <v>2023</v>
      </c>
      <c r="B4" s="32">
        <v>38552.716</v>
      </c>
      <c r="C4" s="93">
        <v>79000</v>
      </c>
      <c r="D4" s="93">
        <v>145000</v>
      </c>
      <c r="E4" s="93">
        <v>127000</v>
      </c>
      <c r="F4" s="93">
        <v>70000</v>
      </c>
      <c r="G4" s="94">
        <f t="shared" si="0"/>
        <v>421000</v>
      </c>
      <c r="H4" s="94">
        <f t="shared" si="1"/>
        <v>44480.632683720505</v>
      </c>
      <c r="I4" s="94">
        <f t="shared" si="2"/>
        <v>376519.3673162795</v>
      </c>
    </row>
    <row r="5" spans="1:9" ht="15.75" customHeight="1" x14ac:dyDescent="0.25">
      <c r="A5" s="59">
        <f t="shared" si="3"/>
        <v>2024</v>
      </c>
      <c r="B5" s="32">
        <v>38392.145400000001</v>
      </c>
      <c r="C5" s="93">
        <v>80000</v>
      </c>
      <c r="D5" s="93">
        <v>145000</v>
      </c>
      <c r="E5" s="93">
        <v>130000</v>
      </c>
      <c r="F5" s="93">
        <v>75000</v>
      </c>
      <c r="G5" s="94">
        <f t="shared" si="0"/>
        <v>430000</v>
      </c>
      <c r="H5" s="94">
        <f t="shared" si="1"/>
        <v>44295.372535553397</v>
      </c>
      <c r="I5" s="94">
        <f t="shared" si="2"/>
        <v>385704.62746444659</v>
      </c>
    </row>
    <row r="6" spans="1:9" ht="15.75" customHeight="1" x14ac:dyDescent="0.25">
      <c r="A6" s="59">
        <f t="shared" si="3"/>
        <v>2025</v>
      </c>
      <c r="B6" s="32">
        <v>38184.58</v>
      </c>
      <c r="C6" s="93">
        <v>81000</v>
      </c>
      <c r="D6" s="93">
        <v>146000</v>
      </c>
      <c r="E6" s="93">
        <v>132000</v>
      </c>
      <c r="F6" s="93">
        <v>79000</v>
      </c>
      <c r="G6" s="94">
        <f t="shared" si="0"/>
        <v>438000</v>
      </c>
      <c r="H6" s="94">
        <f t="shared" si="1"/>
        <v>44055.891604683326</v>
      </c>
      <c r="I6" s="94">
        <f t="shared" si="2"/>
        <v>393944.1083953167</v>
      </c>
    </row>
    <row r="7" spans="1:9" ht="15.75" customHeight="1" x14ac:dyDescent="0.25">
      <c r="A7" s="59">
        <f t="shared" si="3"/>
        <v>2026</v>
      </c>
      <c r="B7" s="32">
        <v>38123.217600000004</v>
      </c>
      <c r="C7" s="93">
        <v>83000</v>
      </c>
      <c r="D7" s="93">
        <v>147000</v>
      </c>
      <c r="E7" s="93">
        <v>134000</v>
      </c>
      <c r="F7" s="93">
        <v>83000</v>
      </c>
      <c r="G7" s="94">
        <f t="shared" si="0"/>
        <v>447000</v>
      </c>
      <c r="H7" s="94">
        <f t="shared" si="1"/>
        <v>43985.094040771321</v>
      </c>
      <c r="I7" s="94">
        <f t="shared" si="2"/>
        <v>403014.90595922869</v>
      </c>
    </row>
    <row r="8" spans="1:9" ht="15.75" customHeight="1" x14ac:dyDescent="0.25">
      <c r="A8" s="59">
        <f t="shared" si="3"/>
        <v>2027</v>
      </c>
      <c r="B8" s="32">
        <v>38019.840000000011</v>
      </c>
      <c r="C8" s="93">
        <v>84000</v>
      </c>
      <c r="D8" s="93">
        <v>147000</v>
      </c>
      <c r="E8" s="93">
        <v>135000</v>
      </c>
      <c r="F8" s="93">
        <v>89000</v>
      </c>
      <c r="G8" s="94">
        <f t="shared" si="0"/>
        <v>455000</v>
      </c>
      <c r="H8" s="94">
        <f t="shared" si="1"/>
        <v>43865.820964048929</v>
      </c>
      <c r="I8" s="94">
        <f t="shared" si="2"/>
        <v>411134.17903595109</v>
      </c>
    </row>
    <row r="9" spans="1:9" ht="15.75" customHeight="1" x14ac:dyDescent="0.25">
      <c r="A9" s="59">
        <f t="shared" si="3"/>
        <v>2028</v>
      </c>
      <c r="B9" s="32">
        <v>37899.003200000006</v>
      </c>
      <c r="C9" s="93">
        <v>85000</v>
      </c>
      <c r="D9" s="93">
        <v>148000</v>
      </c>
      <c r="E9" s="93">
        <v>136000</v>
      </c>
      <c r="F9" s="93">
        <v>94000</v>
      </c>
      <c r="G9" s="94">
        <f t="shared" si="0"/>
        <v>463000</v>
      </c>
      <c r="H9" s="94">
        <f t="shared" si="1"/>
        <v>43726.404137605983</v>
      </c>
      <c r="I9" s="94">
        <f t="shared" si="2"/>
        <v>419273.59586239402</v>
      </c>
    </row>
    <row r="10" spans="1:9" ht="15.75" customHeight="1" x14ac:dyDescent="0.25">
      <c r="A10" s="59">
        <f t="shared" si="3"/>
        <v>2029</v>
      </c>
      <c r="B10" s="32">
        <v>37783.676000000007</v>
      </c>
      <c r="C10" s="93">
        <v>86000</v>
      </c>
      <c r="D10" s="93">
        <v>151000</v>
      </c>
      <c r="E10" s="93">
        <v>137000</v>
      </c>
      <c r="F10" s="93">
        <v>98000</v>
      </c>
      <c r="G10" s="94">
        <f t="shared" si="0"/>
        <v>472000</v>
      </c>
      <c r="H10" s="94">
        <f t="shared" si="1"/>
        <v>43593.344074557717</v>
      </c>
      <c r="I10" s="94">
        <f t="shared" si="2"/>
        <v>428406.65592544229</v>
      </c>
    </row>
    <row r="11" spans="1:9" ht="15.75" customHeight="1" x14ac:dyDescent="0.25">
      <c r="A11" s="59">
        <f t="shared" si="3"/>
        <v>2030</v>
      </c>
      <c r="B11" s="32">
        <v>37604.951999999997</v>
      </c>
      <c r="C11" s="93">
        <v>87000</v>
      </c>
      <c r="D11" s="93">
        <v>152000</v>
      </c>
      <c r="E11" s="93">
        <v>137000</v>
      </c>
      <c r="F11" s="93">
        <v>103000</v>
      </c>
      <c r="G11" s="94">
        <f t="shared" si="0"/>
        <v>479000</v>
      </c>
      <c r="H11" s="94">
        <f t="shared" si="1"/>
        <v>43387.139235558418</v>
      </c>
      <c r="I11" s="94">
        <f t="shared" si="2"/>
        <v>435612.8607644416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1.0024559256756931E-2</v>
      </c>
    </row>
    <row r="4" spans="1:8" ht="15.75" customHeight="1" x14ac:dyDescent="0.25">
      <c r="B4" s="9" t="s">
        <v>69</v>
      </c>
      <c r="C4" s="33">
        <v>9.6679763631924334E-2</v>
      </c>
    </row>
    <row r="5" spans="1:8" ht="15.75" customHeight="1" x14ac:dyDescent="0.25">
      <c r="B5" s="9" t="s">
        <v>70</v>
      </c>
      <c r="C5" s="33">
        <v>7.2481780052522038E-2</v>
      </c>
    </row>
    <row r="6" spans="1:8" ht="15.75" customHeight="1" x14ac:dyDescent="0.25">
      <c r="B6" s="9" t="s">
        <v>71</v>
      </c>
      <c r="C6" s="33">
        <v>0.3070462971818726</v>
      </c>
    </row>
    <row r="7" spans="1:8" ht="15.75" customHeight="1" x14ac:dyDescent="0.25">
      <c r="B7" s="9" t="s">
        <v>72</v>
      </c>
      <c r="C7" s="33">
        <v>0.31418211522061812</v>
      </c>
    </row>
    <row r="8" spans="1:8" ht="15.75" customHeight="1" x14ac:dyDescent="0.25">
      <c r="B8" s="9" t="s">
        <v>73</v>
      </c>
      <c r="C8" s="33">
        <v>1.5948282635923398E-2</v>
      </c>
    </row>
    <row r="9" spans="1:8" ht="15.75" customHeight="1" x14ac:dyDescent="0.25">
      <c r="B9" s="9" t="s">
        <v>74</v>
      </c>
      <c r="C9" s="33">
        <v>7.9035157105624143E-2</v>
      </c>
    </row>
    <row r="10" spans="1:8" ht="15.75" customHeight="1" x14ac:dyDescent="0.25">
      <c r="B10" s="9" t="s">
        <v>75</v>
      </c>
      <c r="C10" s="33">
        <v>0.1046020449147585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9.095171912479158E-2</v>
      </c>
      <c r="D14" s="33">
        <v>9.095171912479158E-2</v>
      </c>
      <c r="E14" s="33">
        <v>9.095171912479158E-2</v>
      </c>
      <c r="F14" s="33">
        <v>9.095171912479158E-2</v>
      </c>
    </row>
    <row r="15" spans="1:8" ht="15.75" customHeight="1" x14ac:dyDescent="0.25">
      <c r="B15" s="9" t="s">
        <v>82</v>
      </c>
      <c r="C15" s="33">
        <v>0.1716411339211116</v>
      </c>
      <c r="D15" s="33">
        <v>0.1716411339211116</v>
      </c>
      <c r="E15" s="33">
        <v>0.1716411339211116</v>
      </c>
      <c r="F15" s="33">
        <v>0.1716411339211116</v>
      </c>
    </row>
    <row r="16" spans="1:8" ht="15.75" customHeight="1" x14ac:dyDescent="0.25">
      <c r="B16" s="9" t="s">
        <v>83</v>
      </c>
      <c r="C16" s="33">
        <v>1.4349124773716341E-2</v>
      </c>
      <c r="D16" s="33">
        <v>1.4349124773716341E-2</v>
      </c>
      <c r="E16" s="33">
        <v>1.4349124773716341E-2</v>
      </c>
      <c r="F16" s="33">
        <v>1.4349124773716341E-2</v>
      </c>
    </row>
    <row r="17" spans="1:8" ht="15.75" customHeight="1" x14ac:dyDescent="0.25">
      <c r="B17" s="9" t="s">
        <v>84</v>
      </c>
      <c r="C17" s="33">
        <v>2.9503336763921941E-2</v>
      </c>
      <c r="D17" s="33">
        <v>2.9503336763921941E-2</v>
      </c>
      <c r="E17" s="33">
        <v>2.9503336763921941E-2</v>
      </c>
      <c r="F17" s="33">
        <v>2.9503336763921941E-2</v>
      </c>
    </row>
    <row r="18" spans="1:8" ht="15.75" customHeight="1" x14ac:dyDescent="0.25">
      <c r="B18" s="9" t="s">
        <v>85</v>
      </c>
      <c r="C18" s="33">
        <v>0.2226016669960329</v>
      </c>
      <c r="D18" s="33">
        <v>0.2226016669960329</v>
      </c>
      <c r="E18" s="33">
        <v>0.2226016669960329</v>
      </c>
      <c r="F18" s="33">
        <v>0.2226016669960329</v>
      </c>
    </row>
    <row r="19" spans="1:8" ht="15.75" customHeight="1" x14ac:dyDescent="0.25">
      <c r="B19" s="9" t="s">
        <v>86</v>
      </c>
      <c r="C19" s="33">
        <v>1.7005759860645349E-2</v>
      </c>
      <c r="D19" s="33">
        <v>1.7005759860645349E-2</v>
      </c>
      <c r="E19" s="33">
        <v>1.7005759860645349E-2</v>
      </c>
      <c r="F19" s="33">
        <v>1.7005759860645349E-2</v>
      </c>
    </row>
    <row r="20" spans="1:8" ht="15.75" customHeight="1" x14ac:dyDescent="0.25">
      <c r="B20" s="9" t="s">
        <v>87</v>
      </c>
      <c r="C20" s="33">
        <v>0.205717150877298</v>
      </c>
      <c r="D20" s="33">
        <v>0.205717150877298</v>
      </c>
      <c r="E20" s="33">
        <v>0.205717150877298</v>
      </c>
      <c r="F20" s="33">
        <v>0.205717150877298</v>
      </c>
    </row>
    <row r="21" spans="1:8" ht="15.75" customHeight="1" x14ac:dyDescent="0.25">
      <c r="B21" s="9" t="s">
        <v>88</v>
      </c>
      <c r="C21" s="33">
        <v>4.973901332688601E-2</v>
      </c>
      <c r="D21" s="33">
        <v>4.973901332688601E-2</v>
      </c>
      <c r="E21" s="33">
        <v>4.973901332688601E-2</v>
      </c>
      <c r="F21" s="33">
        <v>4.973901332688601E-2</v>
      </c>
    </row>
    <row r="22" spans="1:8" ht="15.75" customHeight="1" x14ac:dyDescent="0.25">
      <c r="B22" s="9" t="s">
        <v>89</v>
      </c>
      <c r="C22" s="33">
        <v>0.19849109435559631</v>
      </c>
      <c r="D22" s="33">
        <v>0.19849109435559631</v>
      </c>
      <c r="E22" s="33">
        <v>0.19849109435559631</v>
      </c>
      <c r="F22" s="33">
        <v>0.19849109435559631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8.6943652999999996E-2</v>
      </c>
    </row>
    <row r="27" spans="1:8" ht="15.75" customHeight="1" x14ac:dyDescent="0.25">
      <c r="B27" s="9" t="s">
        <v>92</v>
      </c>
      <c r="C27" s="33">
        <v>8.5220880000000006E-3</v>
      </c>
    </row>
    <row r="28" spans="1:8" ht="15.75" customHeight="1" x14ac:dyDescent="0.25">
      <c r="B28" s="9" t="s">
        <v>93</v>
      </c>
      <c r="C28" s="33">
        <v>0.152896541</v>
      </c>
    </row>
    <row r="29" spans="1:8" ht="15.75" customHeight="1" x14ac:dyDescent="0.25">
      <c r="B29" s="9" t="s">
        <v>94</v>
      </c>
      <c r="C29" s="33">
        <v>0.16599547100000001</v>
      </c>
    </row>
    <row r="30" spans="1:8" ht="15.75" customHeight="1" x14ac:dyDescent="0.25">
      <c r="B30" s="9" t="s">
        <v>95</v>
      </c>
      <c r="C30" s="33">
        <v>0.10566703099999999</v>
      </c>
    </row>
    <row r="31" spans="1:8" ht="15.75" customHeight="1" x14ac:dyDescent="0.25">
      <c r="B31" s="9" t="s">
        <v>96</v>
      </c>
      <c r="C31" s="33">
        <v>0.108493031</v>
      </c>
    </row>
    <row r="32" spans="1:8" ht="15.75" customHeight="1" x14ac:dyDescent="0.25">
      <c r="B32" s="9" t="s">
        <v>97</v>
      </c>
      <c r="C32" s="33">
        <v>1.8539073999999999E-2</v>
      </c>
    </row>
    <row r="33" spans="2:3" ht="15.75" customHeight="1" x14ac:dyDescent="0.25">
      <c r="B33" s="9" t="s">
        <v>98</v>
      </c>
      <c r="C33" s="33">
        <v>8.3873541999999995E-2</v>
      </c>
    </row>
    <row r="34" spans="2:3" ht="15.75" customHeight="1" x14ac:dyDescent="0.25">
      <c r="B34" s="9" t="s">
        <v>99</v>
      </c>
      <c r="C34" s="33">
        <v>0.26906956999999998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8.58190532050008E-2</v>
      </c>
      <c r="D4" s="96">
        <v>8.58190532050008E-2</v>
      </c>
      <c r="E4" s="96">
        <v>0.10849992686993</v>
      </c>
      <c r="F4" s="96">
        <v>0.196529120835613</v>
      </c>
      <c r="G4" s="96">
        <v>0.203917682529314</v>
      </c>
    </row>
    <row r="5" spans="1:15" ht="15.75" customHeight="1" x14ac:dyDescent="0.25">
      <c r="B5" s="59" t="s">
        <v>105</v>
      </c>
      <c r="C5" s="96">
        <v>6.5806520641967403E-2</v>
      </c>
      <c r="D5" s="96">
        <v>6.5806520641967403E-2</v>
      </c>
      <c r="E5" s="96">
        <v>7.7818143807935905E-2</v>
      </c>
      <c r="F5" s="96">
        <v>0.15298731887004799</v>
      </c>
      <c r="G5" s="96">
        <v>0.17799060439855399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7.4508837978260592E-2</v>
      </c>
      <c r="D10" s="96">
        <v>7.4508837978260592E-2</v>
      </c>
      <c r="E10" s="96">
        <v>0.106223732414144</v>
      </c>
      <c r="F10" s="96">
        <v>8.4788969847719692E-2</v>
      </c>
      <c r="G10" s="96">
        <v>4.7211848659870402E-2</v>
      </c>
    </row>
    <row r="11" spans="1:15" ht="15.75" customHeight="1" x14ac:dyDescent="0.25">
      <c r="B11" s="59" t="s">
        <v>110</v>
      </c>
      <c r="C11" s="96">
        <v>4.9788793084545202E-2</v>
      </c>
      <c r="D11" s="96">
        <v>4.9788793084545202E-2</v>
      </c>
      <c r="E11" s="96">
        <v>5.5284452709501899E-2</v>
      </c>
      <c r="F11" s="96">
        <v>4.3006511088064803E-2</v>
      </c>
      <c r="G11" s="96">
        <v>2.1012943084603702E-2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0.69576059900000009</v>
      </c>
      <c r="D14" s="98">
        <v>0.66532394163700004</v>
      </c>
      <c r="E14" s="98">
        <v>0.66532394163700004</v>
      </c>
      <c r="F14" s="98">
        <v>0.35589304969399999</v>
      </c>
      <c r="G14" s="98">
        <v>0.35589304969399999</v>
      </c>
      <c r="H14" s="99">
        <v>0.52100000000000002</v>
      </c>
      <c r="I14" s="99">
        <v>0.52100000000000002</v>
      </c>
      <c r="J14" s="99">
        <v>0.52100000000000002</v>
      </c>
      <c r="K14" s="99">
        <v>0.52100000000000002</v>
      </c>
      <c r="L14" s="99">
        <v>0.42799999999999999</v>
      </c>
      <c r="M14" s="99">
        <v>0.42799999999999999</v>
      </c>
      <c r="N14" s="99">
        <v>0.42799999999999999</v>
      </c>
      <c r="O14" s="99">
        <v>0.42799999999999999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0.29864201766936904</v>
      </c>
      <c r="D15" s="95">
        <f t="shared" si="0"/>
        <v>0.28557766079279112</v>
      </c>
      <c r="E15" s="95">
        <f t="shared" si="0"/>
        <v>0.28557766079279112</v>
      </c>
      <c r="F15" s="95">
        <f t="shared" si="0"/>
        <v>0.15276032961320529</v>
      </c>
      <c r="G15" s="95">
        <f t="shared" si="0"/>
        <v>0.15276032961320529</v>
      </c>
      <c r="H15" s="95">
        <f t="shared" si="0"/>
        <v>0.223629351</v>
      </c>
      <c r="I15" s="95">
        <f t="shared" si="0"/>
        <v>0.223629351</v>
      </c>
      <c r="J15" s="95">
        <f t="shared" si="0"/>
        <v>0.223629351</v>
      </c>
      <c r="K15" s="95">
        <f t="shared" si="0"/>
        <v>0.223629351</v>
      </c>
      <c r="L15" s="95">
        <f t="shared" si="0"/>
        <v>0.18371086799999997</v>
      </c>
      <c r="M15" s="95">
        <f t="shared" si="0"/>
        <v>0.18371086799999997</v>
      </c>
      <c r="N15" s="95">
        <f t="shared" si="0"/>
        <v>0.18371086799999997</v>
      </c>
      <c r="O15" s="95">
        <f t="shared" si="0"/>
        <v>0.18371086799999997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0.45592287297741801</v>
      </c>
      <c r="D2" s="96">
        <v>0.280937540715686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0.39208534616123702</v>
      </c>
      <c r="D3" s="96">
        <v>0.41964019980392198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0.119288975244239</v>
      </c>
      <c r="D4" s="96">
        <v>0.26842458431372501</v>
      </c>
      <c r="E4" s="96">
        <v>0.95333877377126397</v>
      </c>
      <c r="F4" s="96">
        <v>0.71441323901044895</v>
      </c>
      <c r="G4" s="96">
        <v>0</v>
      </c>
    </row>
    <row r="5" spans="1:7" x14ac:dyDescent="0.25">
      <c r="B5" s="67" t="s">
        <v>122</v>
      </c>
      <c r="C5" s="95">
        <v>3.2702805617106097E-2</v>
      </c>
      <c r="D5" s="95">
        <v>3.0997675166666998E-2</v>
      </c>
      <c r="E5" s="95">
        <v>4.6661226228736009E-2</v>
      </c>
      <c r="F5" s="95">
        <v>0.28558676098955099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2022-02-22T00:08:43Z</dcterms:modified>
</cp:coreProperties>
</file>