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A1563C92-C8FC-429E-A059-9461B2A8EF29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I39" i="2" s="1"/>
  <c r="G39" i="2"/>
  <c r="A39" i="2"/>
  <c r="I38" i="2"/>
  <c r="H38" i="2"/>
  <c r="G38" i="2"/>
  <c r="A38" i="2"/>
  <c r="A34" i="2"/>
  <c r="A33" i="2"/>
  <c r="A31" i="2"/>
  <c r="A30" i="2"/>
  <c r="A26" i="2"/>
  <c r="A25" i="2"/>
  <c r="A23" i="2"/>
  <c r="A22" i="2"/>
  <c r="A18" i="2"/>
  <c r="A17" i="2"/>
  <c r="A15" i="2"/>
  <c r="A14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<sst xmlns="http://schemas.openxmlformats.org/spreadsheetml/2006/main" count="2092" uniqueCount="337">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</sst>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3447105.6875</v>
      </c>
    </row>
    <row r="8" spans="1:3" ht="15" customHeight="1" x14ac:dyDescent="0.25">
      <c r="B8" s="59" t="s">
        <v>8</v>
      </c>
      <c r="C8" s="27">
        <v>0.621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0.90041511535644503</v>
      </c>
    </row>
    <row r="11" spans="1:3" ht="15" customHeight="1" x14ac:dyDescent="0.25">
      <c r="B11" s="59" t="s">
        <v>11</v>
      </c>
      <c r="C11" s="27">
        <v>0.62</v>
      </c>
    </row>
    <row r="12" spans="1:3" ht="15" customHeight="1" x14ac:dyDescent="0.25">
      <c r="B12" s="59" t="s">
        <v>12</v>
      </c>
      <c r="C12" s="27">
        <v>0.68</v>
      </c>
    </row>
    <row r="13" spans="1:3" ht="15" customHeight="1" x14ac:dyDescent="0.25">
      <c r="B13" s="59" t="s">
        <v>13</v>
      </c>
      <c r="C13" s="27">
        <v>0.249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9.3399999999999997E-2</v>
      </c>
    </row>
    <row r="24" spans="1:3" ht="15" customHeight="1" x14ac:dyDescent="0.25">
      <c r="B24" s="6" t="s">
        <v>22</v>
      </c>
      <c r="C24" s="28">
        <v>0.65379999999999994</v>
      </c>
    </row>
    <row r="25" spans="1:3" ht="15" customHeight="1" x14ac:dyDescent="0.25">
      <c r="B25" s="6" t="s">
        <v>23</v>
      </c>
      <c r="C25" s="28">
        <v>0.23599999999999999</v>
      </c>
    </row>
    <row r="26" spans="1:3" ht="15" customHeight="1" x14ac:dyDescent="0.25">
      <c r="B26" s="6" t="s">
        <v>24</v>
      </c>
      <c r="C26" s="28">
        <v>1.6799999999999999E-2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0.30582668340000002</v>
      </c>
    </row>
    <row r="30" spans="1:3" ht="14.25" customHeight="1" x14ac:dyDescent="0.25">
      <c r="B30" s="11" t="s">
        <v>27</v>
      </c>
      <c r="C30" s="90">
        <v>8.0334842000000004E-2</v>
      </c>
    </row>
    <row r="31" spans="1:3" ht="14.25" customHeight="1" x14ac:dyDescent="0.25">
      <c r="B31" s="11" t="s">
        <v>28</v>
      </c>
      <c r="C31" s="90">
        <v>0.1243856735</v>
      </c>
    </row>
    <row r="32" spans="1:3" ht="14.25" customHeight="1" x14ac:dyDescent="0.25">
      <c r="B32" s="11" t="s">
        <v>29</v>
      </c>
      <c r="C32" s="90">
        <v>0.4894528011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9.9182280899917892</v>
      </c>
    </row>
    <row r="38" spans="1:5" ht="15" customHeight="1" x14ac:dyDescent="0.25">
      <c r="B38" s="55" t="s">
        <v>34</v>
      </c>
      <c r="C38" s="84">
        <v>15.574519717796299</v>
      </c>
      <c r="D38" s="91"/>
      <c r="E38" s="92"/>
    </row>
    <row r="39" spans="1:5" ht="15" customHeight="1" x14ac:dyDescent="0.25">
      <c r="B39" s="55" t="s">
        <v>35</v>
      </c>
      <c r="C39" s="84">
        <v>17.4266978147675</v>
      </c>
      <c r="D39" s="91"/>
      <c r="E39" s="91"/>
    </row>
    <row r="40" spans="1:5" ht="15" customHeight="1" x14ac:dyDescent="0.25">
      <c r="B40" s="55" t="s">
        <v>36</v>
      </c>
      <c r="C40" s="84">
        <v>0.17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6.5471300530000001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1.9368199999999999E-2</v>
      </c>
      <c r="D45" s="91"/>
    </row>
    <row r="46" spans="1:5" ht="15.75" customHeight="1" x14ac:dyDescent="0.25">
      <c r="B46" s="55" t="s">
        <v>41</v>
      </c>
      <c r="C46" s="28">
        <v>6.7444820000000003E-2</v>
      </c>
      <c r="D46" s="91"/>
    </row>
    <row r="47" spans="1:5" ht="15.75" customHeight="1" x14ac:dyDescent="0.25">
      <c r="B47" s="55" t="s">
        <v>42</v>
      </c>
      <c r="C47" s="28">
        <v>0.10288990000000001</v>
      </c>
      <c r="D47" s="91"/>
      <c r="E47" s="92"/>
    </row>
    <row r="48" spans="1:5" ht="15" customHeight="1" x14ac:dyDescent="0.25">
      <c r="B48" s="55" t="s">
        <v>43</v>
      </c>
      <c r="C48" s="29">
        <v>0.81029708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2.8</v>
      </c>
      <c r="D51" s="91"/>
    </row>
    <row r="52" spans="1:4" ht="15" customHeight="1" x14ac:dyDescent="0.25">
      <c r="B52" s="55" t="s">
        <v>46</v>
      </c>
      <c r="C52" s="31">
        <v>2.8</v>
      </c>
    </row>
    <row r="53" spans="1:4" ht="15.75" customHeight="1" x14ac:dyDescent="0.25">
      <c r="B53" s="55" t="s">
        <v>47</v>
      </c>
      <c r="C53" s="31">
        <v>2.8</v>
      </c>
    </row>
    <row r="54" spans="1:4" ht="15.75" customHeight="1" x14ac:dyDescent="0.25">
      <c r="B54" s="55" t="s">
        <v>48</v>
      </c>
      <c r="C54" s="31">
        <v>2.8</v>
      </c>
    </row>
    <row r="55" spans="1:4" ht="15.75" customHeight="1" x14ac:dyDescent="0.25">
      <c r="B55" s="55" t="s">
        <v>49</v>
      </c>
      <c r="C55" s="31">
        <v>2.8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1.6428571428571431E-2</v>
      </c>
    </row>
    <row r="59" spans="1:4" ht="15.75" customHeight="1" x14ac:dyDescent="0.25">
      <c r="B59" s="55" t="s">
        <v>52</v>
      </c>
      <c r="C59" s="27">
        <v>0.59351200000000004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5.2605475999999901E-2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0.18801467354705301</v>
      </c>
      <c r="C2" s="82">
        <v>0.95</v>
      </c>
      <c r="D2" s="83">
        <v>45.059697708734632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42.681515161267903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211.06677542197349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6.8240161251364508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13.699227061288489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13.699227061288489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13.699227061288489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13.699227061288489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13.699227061288489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13.699227061288489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0.43846979913857109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0.76225600000000004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0.27600000000000002</v>
      </c>
      <c r="C18" s="82">
        <v>0.95</v>
      </c>
      <c r="D18" s="83">
        <v>4.9270454148954128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0.27600000000000002</v>
      </c>
      <c r="C19" s="82">
        <v>0.95</v>
      </c>
      <c r="D19" s="83">
        <v>4.9270454148954128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0.97338099999999994</v>
      </c>
      <c r="C21" s="82">
        <v>0.95</v>
      </c>
      <c r="D21" s="83">
        <v>78.708084515042287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23.463764774460952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4.5607388970998564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0.72840056725809998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19.698516154118199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0.99</v>
      </c>
      <c r="C29" s="82">
        <v>0.95</v>
      </c>
      <c r="D29" s="83">
        <v>84.046606343271279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1.310082435231509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0.90679548983180225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0.58613598346710194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0.70235220257381892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1.362241488981754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0.99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2.8</v>
      </c>
      <c r="C2" s="103">
        <f>'Donnees pop de l''annee de ref'!C52</f>
        <v>2.8</v>
      </c>
      <c r="D2" s="103">
        <f>'Donnees pop de l''annee de ref'!C53</f>
        <v>2.8</v>
      </c>
      <c r="E2" s="103">
        <f>'Donnees pop de l''annee de ref'!C54</f>
        <v>2.8</v>
      </c>
      <c r="F2" s="103">
        <f>'Donnees pop de l''annee de ref'!C55</f>
        <v>2.8</v>
      </c>
    </row>
    <row r="3" spans="1:6" ht="15.75" customHeight="1" x14ac:dyDescent="0.25">
      <c r="A3" s="67" t="s">
        <v>203</v>
      </c>
      <c r="B3" s="103">
        <f>frac_mam_1month * 2.6</f>
        <v>0.1880909457802773</v>
      </c>
      <c r="C3" s="103">
        <f>frac_mam_1_5months * 2.6</f>
        <v>0.1880909457802773</v>
      </c>
      <c r="D3" s="103">
        <f>frac_mam_6_11months * 2.6</f>
        <v>0.14185429066419603</v>
      </c>
      <c r="E3" s="103">
        <f>frac_mam_12_23months * 2.6</f>
        <v>7.7392875775694966E-2</v>
      </c>
      <c r="F3" s="103">
        <f>frac_mam_24_59months * 2.6</f>
        <v>4.185400120913986E-2</v>
      </c>
    </row>
    <row r="4" spans="1:6" ht="15.75" customHeight="1" x14ac:dyDescent="0.25">
      <c r="A4" s="67" t="s">
        <v>204</v>
      </c>
      <c r="B4" s="103">
        <f>frac_sam_1month * 2.6</f>
        <v>9.9401898682117462E-2</v>
      </c>
      <c r="C4" s="103">
        <f>frac_sam_1_5months * 2.6</f>
        <v>9.9401898682117462E-2</v>
      </c>
      <c r="D4" s="103">
        <f>frac_sam_6_11months * 2.6</f>
        <v>7.9012808576226196E-2</v>
      </c>
      <c r="E4" s="103">
        <f>frac_sam_12_23months * 2.6</f>
        <v>4.7596612572669943E-2</v>
      </c>
      <c r="F4" s="103">
        <f>frac_sam_24_59months * 2.6</f>
        <v>2.4026124924421306E-2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0.621</v>
      </c>
      <c r="E2" s="37">
        <f>food_insecure</f>
        <v>0.621</v>
      </c>
      <c r="F2" s="37">
        <f>food_insecure</f>
        <v>0.621</v>
      </c>
      <c r="G2" s="37">
        <f>food_insecure</f>
        <v>0.621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0.621</v>
      </c>
      <c r="F5" s="37">
        <f>food_insecure</f>
        <v>0.621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4.6000000000000006E-2</v>
      </c>
      <c r="D7" s="37">
        <f>diarrhoea_1_5mo*frac_diarrhea_severe</f>
        <v>4.6000000000000006E-2</v>
      </c>
      <c r="E7" s="37">
        <f>diarrhoea_6_11mo*frac_diarrhea_severe</f>
        <v>4.6000000000000006E-2</v>
      </c>
      <c r="F7" s="37">
        <f>diarrhoea_12_23mo*frac_diarrhea_severe</f>
        <v>4.6000000000000006E-2</v>
      </c>
      <c r="G7" s="37">
        <f>diarrhoea_24_59mo*frac_diarrhea_severe</f>
        <v>4.6000000000000006E-2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0.621</v>
      </c>
      <c r="F8" s="37">
        <f>food_insecure</f>
        <v>0.621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0.621</v>
      </c>
      <c r="F9" s="37">
        <f>food_insecure</f>
        <v>0.621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0.68</v>
      </c>
      <c r="E10" s="37">
        <f>IF(ISBLANK(comm_deliv), frac_children_health_facility,1)</f>
        <v>0.68</v>
      </c>
      <c r="F10" s="37">
        <f>IF(ISBLANK(comm_deliv), frac_children_health_facility,1)</f>
        <v>0.68</v>
      </c>
      <c r="G10" s="37">
        <f>IF(ISBLANK(comm_deliv), frac_children_health_facility,1)</f>
        <v>0.68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4.6000000000000006E-2</v>
      </c>
      <c r="D12" s="37">
        <f>diarrhoea_1_5mo*frac_diarrhea_severe</f>
        <v>4.6000000000000006E-2</v>
      </c>
      <c r="E12" s="37">
        <f>diarrhoea_6_11mo*frac_diarrhea_severe</f>
        <v>4.6000000000000006E-2</v>
      </c>
      <c r="F12" s="37">
        <f>diarrhoea_12_23mo*frac_diarrhea_severe</f>
        <v>4.6000000000000006E-2</v>
      </c>
      <c r="G12" s="37">
        <f>diarrhoea_24_59mo*frac_diarrhea_severe</f>
        <v>4.6000000000000006E-2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0.621</v>
      </c>
      <c r="I15" s="37">
        <f>food_insecure</f>
        <v>0.621</v>
      </c>
      <c r="J15" s="37">
        <f>food_insecure</f>
        <v>0.621</v>
      </c>
      <c r="K15" s="37">
        <f>food_insecure</f>
        <v>0.621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0.62</v>
      </c>
      <c r="I18" s="37">
        <f>frac_PW_health_facility</f>
        <v>0.62</v>
      </c>
      <c r="J18" s="37">
        <f>frac_PW_health_facility</f>
        <v>0.62</v>
      </c>
      <c r="K18" s="37">
        <f>frac_PW_health_facility</f>
        <v>0.62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0.249</v>
      </c>
      <c r="M24" s="37">
        <f>famplan_unmet_need</f>
        <v>0.249</v>
      </c>
      <c r="N24" s="37">
        <f>famplan_unmet_need</f>
        <v>0.249</v>
      </c>
      <c r="O24" s="37">
        <f>famplan_unmet_need</f>
        <v>0.249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6.1783458281707934E-2</v>
      </c>
      <c r="M25" s="37">
        <f>(1-food_insecure)*(0.49)+food_insecure*(0.7)</f>
        <v>0.62040999999999991</v>
      </c>
      <c r="N25" s="37">
        <f>(1-food_insecure)*(0.49)+food_insecure*(0.7)</f>
        <v>0.62040999999999991</v>
      </c>
      <c r="O25" s="37">
        <f>(1-food_insecure)*(0.49)+food_insecure*(0.7)</f>
        <v>0.62040999999999991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2.6478624977874829E-2</v>
      </c>
      <c r="M26" s="37">
        <f>(1-food_insecure)*(0.21)+food_insecure*(0.3)</f>
        <v>0.26588999999999996</v>
      </c>
      <c r="N26" s="37">
        <f>(1-food_insecure)*(0.21)+food_insecure*(0.3)</f>
        <v>0.26588999999999996</v>
      </c>
      <c r="O26" s="37">
        <f>(1-food_insecure)*(0.21)+food_insecure*(0.3)</f>
        <v>0.26588999999999996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1.13228013839722E-2</v>
      </c>
      <c r="M27" s="37">
        <f>(1-food_insecure)*(0.3)</f>
        <v>0.1137</v>
      </c>
      <c r="N27" s="37">
        <f>(1-food_insecure)*(0.3)</f>
        <v>0.1137</v>
      </c>
      <c r="O27" s="37">
        <f>(1-food_insecure)*(0.3)</f>
        <v>0.1137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0.90041511535644503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623220.29280000005</v>
      </c>
      <c r="C2" s="93">
        <v>1269000</v>
      </c>
      <c r="D2" s="93">
        <v>2877000</v>
      </c>
      <c r="E2" s="93">
        <v>22000</v>
      </c>
      <c r="F2" s="93">
        <v>15000</v>
      </c>
      <c r="G2" s="94">
        <f t="shared" ref="G2:G11" si="0">C2+D2+E2+F2</f>
        <v>4183000</v>
      </c>
      <c r="H2" s="94">
        <f t="shared" ref="H2:H11" si="1">(B2 + stillbirth*B2/(1000-stillbirth))/(1-abortion)</f>
        <v>712872.14482514956</v>
      </c>
      <c r="I2" s="94">
        <f t="shared" ref="I2:I11" si="2">G2-H2</f>
        <v>3470127.8551748507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612079.07039999997</v>
      </c>
      <c r="C3" s="93">
        <v>1302000</v>
      </c>
      <c r="D3" s="93">
        <v>2797000</v>
      </c>
      <c r="E3" s="93">
        <v>23000</v>
      </c>
      <c r="F3" s="93">
        <v>15500</v>
      </c>
      <c r="G3" s="94">
        <f t="shared" si="0"/>
        <v>4137500</v>
      </c>
      <c r="H3" s="94">
        <f t="shared" si="1"/>
        <v>700128.22874921572</v>
      </c>
      <c r="I3" s="94">
        <f t="shared" si="2"/>
        <v>3437371.7712507844</v>
      </c>
    </row>
    <row r="4" spans="1:9" ht="15.75" customHeight="1" x14ac:dyDescent="0.25">
      <c r="A4" s="59">
        <f t="shared" si="3"/>
        <v>2023</v>
      </c>
      <c r="B4" s="32">
        <v>600277.31999999995</v>
      </c>
      <c r="C4" s="93">
        <v>1346000</v>
      </c>
      <c r="D4" s="93">
        <v>2717000</v>
      </c>
      <c r="E4" s="93">
        <v>23000</v>
      </c>
      <c r="F4" s="93">
        <v>16000</v>
      </c>
      <c r="G4" s="94">
        <f t="shared" si="0"/>
        <v>4102000</v>
      </c>
      <c r="H4" s="94">
        <f t="shared" si="1"/>
        <v>686628.7660110232</v>
      </c>
      <c r="I4" s="94">
        <f t="shared" si="2"/>
        <v>3415371.233988977</v>
      </c>
    </row>
    <row r="5" spans="1:9" ht="15.75" customHeight="1" x14ac:dyDescent="0.25">
      <c r="A5" s="59">
        <f t="shared" si="3"/>
        <v>2024</v>
      </c>
      <c r="B5" s="32">
        <v>587893.07519999996</v>
      </c>
      <c r="C5" s="93">
        <v>1390000</v>
      </c>
      <c r="D5" s="93">
        <v>2648000</v>
      </c>
      <c r="E5" s="93">
        <v>23000</v>
      </c>
      <c r="F5" s="93">
        <v>16600</v>
      </c>
      <c r="G5" s="94">
        <f t="shared" si="0"/>
        <v>4077600</v>
      </c>
      <c r="H5" s="94">
        <f t="shared" si="1"/>
        <v>672463.01554588415</v>
      </c>
      <c r="I5" s="94">
        <f t="shared" si="2"/>
        <v>3405136.9844541159</v>
      </c>
    </row>
    <row r="6" spans="1:9" ht="15.75" customHeight="1" x14ac:dyDescent="0.25">
      <c r="A6" s="59">
        <f t="shared" si="3"/>
        <v>2025</v>
      </c>
      <c r="B6" s="32">
        <v>574916.54399999999</v>
      </c>
      <c r="C6" s="93">
        <v>1427000</v>
      </c>
      <c r="D6" s="93">
        <v>2599000</v>
      </c>
      <c r="E6" s="93">
        <v>24000</v>
      </c>
      <c r="F6" s="93">
        <v>17200</v>
      </c>
      <c r="G6" s="94">
        <f t="shared" si="0"/>
        <v>4067200</v>
      </c>
      <c r="H6" s="94">
        <f t="shared" si="1"/>
        <v>657619.77674925677</v>
      </c>
      <c r="I6" s="94">
        <f t="shared" si="2"/>
        <v>3409580.223250743</v>
      </c>
    </row>
    <row r="7" spans="1:9" ht="15.75" customHeight="1" x14ac:dyDescent="0.25">
      <c r="A7" s="59">
        <f t="shared" si="3"/>
        <v>2026</v>
      </c>
      <c r="B7" s="32">
        <v>568791.88800000004</v>
      </c>
      <c r="C7" s="93">
        <v>1458000</v>
      </c>
      <c r="D7" s="93">
        <v>2572000</v>
      </c>
      <c r="E7" s="93">
        <v>24000</v>
      </c>
      <c r="F7" s="93">
        <v>18000</v>
      </c>
      <c r="G7" s="94">
        <f t="shared" si="0"/>
        <v>4072000</v>
      </c>
      <c r="H7" s="94">
        <f t="shared" si="1"/>
        <v>650614.07313293149</v>
      </c>
      <c r="I7" s="94">
        <f t="shared" si="2"/>
        <v>3421385.9268670687</v>
      </c>
    </row>
    <row r="8" spans="1:9" ht="15.75" customHeight="1" x14ac:dyDescent="0.25">
      <c r="A8" s="59">
        <f t="shared" si="3"/>
        <v>2027</v>
      </c>
      <c r="B8" s="32">
        <v>562281.21600000001</v>
      </c>
      <c r="C8" s="93">
        <v>1483000</v>
      </c>
      <c r="D8" s="93">
        <v>2565000</v>
      </c>
      <c r="E8" s="93">
        <v>24000</v>
      </c>
      <c r="F8" s="93">
        <v>18300</v>
      </c>
      <c r="G8" s="94">
        <f t="shared" si="0"/>
        <v>4090300</v>
      </c>
      <c r="H8" s="94">
        <f t="shared" si="1"/>
        <v>643166.82411598961</v>
      </c>
      <c r="I8" s="94">
        <f t="shared" si="2"/>
        <v>3447133.1758840103</v>
      </c>
    </row>
    <row r="9" spans="1:9" ht="15.75" customHeight="1" x14ac:dyDescent="0.25">
      <c r="A9" s="59">
        <f t="shared" si="3"/>
        <v>2028</v>
      </c>
      <c r="B9" s="32">
        <v>555412.57200000004</v>
      </c>
      <c r="C9" s="93">
        <v>1500000</v>
      </c>
      <c r="D9" s="93">
        <v>2574000</v>
      </c>
      <c r="E9" s="93">
        <v>24000</v>
      </c>
      <c r="F9" s="93">
        <v>19700</v>
      </c>
      <c r="G9" s="94">
        <f t="shared" si="0"/>
        <v>4117700</v>
      </c>
      <c r="H9" s="94">
        <f t="shared" si="1"/>
        <v>635310.10790040949</v>
      </c>
      <c r="I9" s="94">
        <f t="shared" si="2"/>
        <v>3482389.8920995905</v>
      </c>
    </row>
    <row r="10" spans="1:9" ht="15.75" customHeight="1" x14ac:dyDescent="0.25">
      <c r="A10" s="59">
        <f t="shared" si="3"/>
        <v>2029</v>
      </c>
      <c r="B10" s="32">
        <v>548212.79999999993</v>
      </c>
      <c r="C10" s="93">
        <v>1512000</v>
      </c>
      <c r="D10" s="93">
        <v>2597000</v>
      </c>
      <c r="E10" s="93">
        <v>25000</v>
      </c>
      <c r="F10" s="93">
        <v>20100</v>
      </c>
      <c r="G10" s="94">
        <f t="shared" si="0"/>
        <v>4154100</v>
      </c>
      <c r="H10" s="94">
        <f t="shared" si="1"/>
        <v>627074.6300650636</v>
      </c>
      <c r="I10" s="94">
        <f t="shared" si="2"/>
        <v>3527025.3699349365</v>
      </c>
    </row>
    <row r="11" spans="1:9" ht="15.75" customHeight="1" x14ac:dyDescent="0.25">
      <c r="A11" s="59">
        <f t="shared" si="3"/>
        <v>2030</v>
      </c>
      <c r="B11" s="32">
        <v>540707.54399999999</v>
      </c>
      <c r="C11" s="93">
        <v>1520000</v>
      </c>
      <c r="D11" s="93">
        <v>2631000</v>
      </c>
      <c r="E11" s="93">
        <v>25000</v>
      </c>
      <c r="F11" s="93">
        <v>20600</v>
      </c>
      <c r="G11" s="94">
        <f t="shared" si="0"/>
        <v>4196600</v>
      </c>
      <c r="H11" s="94">
        <f t="shared" si="1"/>
        <v>618489.72356571967</v>
      </c>
      <c r="I11" s="94">
        <f t="shared" si="2"/>
        <v>3578110.2764342804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1.875487087757035E-3</v>
      </c>
    </row>
    <row r="4" spans="1:8" ht="15.75" customHeight="1" x14ac:dyDescent="0.25">
      <c r="B4" s="9" t="s">
        <v>69</v>
      </c>
      <c r="C4" s="33">
        <v>0.1140250651794826</v>
      </c>
    </row>
    <row r="5" spans="1:8" ht="15.75" customHeight="1" x14ac:dyDescent="0.25">
      <c r="B5" s="9" t="s">
        <v>70</v>
      </c>
      <c r="C5" s="33">
        <v>5.3142499646473711E-2</v>
      </c>
    </row>
    <row r="6" spans="1:8" ht="15.75" customHeight="1" x14ac:dyDescent="0.25">
      <c r="B6" s="9" t="s">
        <v>71</v>
      </c>
      <c r="C6" s="33">
        <v>0.2238041372878837</v>
      </c>
    </row>
    <row r="7" spans="1:8" ht="15.75" customHeight="1" x14ac:dyDescent="0.25">
      <c r="B7" s="9" t="s">
        <v>72</v>
      </c>
      <c r="C7" s="33">
        <v>0.32378753963664958</v>
      </c>
    </row>
    <row r="8" spans="1:8" ht="15.75" customHeight="1" x14ac:dyDescent="0.25">
      <c r="B8" s="9" t="s">
        <v>73</v>
      </c>
      <c r="C8" s="33">
        <v>2.542965550044388E-3</v>
      </c>
    </row>
    <row r="9" spans="1:8" ht="15.75" customHeight="1" x14ac:dyDescent="0.25">
      <c r="B9" s="9" t="s">
        <v>74</v>
      </c>
      <c r="C9" s="33">
        <v>0.19943495789400559</v>
      </c>
    </row>
    <row r="10" spans="1:8" ht="15.75" customHeight="1" x14ac:dyDescent="0.25">
      <c r="B10" s="9" t="s">
        <v>75</v>
      </c>
      <c r="C10" s="33">
        <v>8.1387347717703409E-2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0.1084973361398022</v>
      </c>
      <c r="D14" s="33">
        <v>0.1084973361398022</v>
      </c>
      <c r="E14" s="33">
        <v>0.1084973361398022</v>
      </c>
      <c r="F14" s="33">
        <v>0.1084973361398022</v>
      </c>
    </row>
    <row r="15" spans="1:8" ht="15.75" customHeight="1" x14ac:dyDescent="0.25">
      <c r="B15" s="9" t="s">
        <v>82</v>
      </c>
      <c r="C15" s="33">
        <v>0.18855755863995999</v>
      </c>
      <c r="D15" s="33">
        <v>0.18855755863995999</v>
      </c>
      <c r="E15" s="33">
        <v>0.18855755863995999</v>
      </c>
      <c r="F15" s="33">
        <v>0.18855755863995999</v>
      </c>
    </row>
    <row r="16" spans="1:8" ht="15.75" customHeight="1" x14ac:dyDescent="0.25">
      <c r="B16" s="9" t="s">
        <v>83</v>
      </c>
      <c r="C16" s="33">
        <v>1.285515510821273E-2</v>
      </c>
      <c r="D16" s="33">
        <v>1.285515510821273E-2</v>
      </c>
      <c r="E16" s="33">
        <v>1.285515510821273E-2</v>
      </c>
      <c r="F16" s="33">
        <v>1.285515510821273E-2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4.8573354281979788E-3</v>
      </c>
      <c r="D19" s="33">
        <v>4.8573354281979788E-3</v>
      </c>
      <c r="E19" s="33">
        <v>4.8573354281979788E-3</v>
      </c>
      <c r="F19" s="33">
        <v>4.8573354281979788E-3</v>
      </c>
    </row>
    <row r="20" spans="1:8" ht="15.75" customHeight="1" x14ac:dyDescent="0.25">
      <c r="B20" s="9" t="s">
        <v>87</v>
      </c>
      <c r="C20" s="33">
        <v>3.707704519986204E-2</v>
      </c>
      <c r="D20" s="33">
        <v>3.707704519986204E-2</v>
      </c>
      <c r="E20" s="33">
        <v>3.707704519986204E-2</v>
      </c>
      <c r="F20" s="33">
        <v>3.707704519986204E-2</v>
      </c>
    </row>
    <row r="21" spans="1:8" ht="15.75" customHeight="1" x14ac:dyDescent="0.25">
      <c r="B21" s="9" t="s">
        <v>88</v>
      </c>
      <c r="C21" s="33">
        <v>0.14980349260559109</v>
      </c>
      <c r="D21" s="33">
        <v>0.14980349260559109</v>
      </c>
      <c r="E21" s="33">
        <v>0.14980349260559109</v>
      </c>
      <c r="F21" s="33">
        <v>0.14980349260559109</v>
      </c>
    </row>
    <row r="22" spans="1:8" ht="15.75" customHeight="1" x14ac:dyDescent="0.25">
      <c r="B22" s="9" t="s">
        <v>89</v>
      </c>
      <c r="C22" s="33">
        <v>0.49835207687837402</v>
      </c>
      <c r="D22" s="33">
        <v>0.49835207687837402</v>
      </c>
      <c r="E22" s="33">
        <v>0.49835207687837402</v>
      </c>
      <c r="F22" s="33">
        <v>0.49835207687837402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6.9449472999999998E-2</v>
      </c>
    </row>
    <row r="27" spans="1:8" ht="15.75" customHeight="1" x14ac:dyDescent="0.25">
      <c r="B27" s="9" t="s">
        <v>92</v>
      </c>
      <c r="C27" s="33">
        <v>2.9846799E-2</v>
      </c>
    </row>
    <row r="28" spans="1:8" ht="15.75" customHeight="1" x14ac:dyDescent="0.25">
      <c r="B28" s="9" t="s">
        <v>93</v>
      </c>
      <c r="C28" s="33">
        <v>7.5538350000000004E-2</v>
      </c>
    </row>
    <row r="29" spans="1:8" ht="15.75" customHeight="1" x14ac:dyDescent="0.25">
      <c r="B29" s="9" t="s">
        <v>94</v>
      </c>
      <c r="C29" s="33">
        <v>0.20332114100000001</v>
      </c>
    </row>
    <row r="30" spans="1:8" ht="15.75" customHeight="1" x14ac:dyDescent="0.25">
      <c r="B30" s="9" t="s">
        <v>95</v>
      </c>
      <c r="C30" s="33">
        <v>4.5681777999999999E-2</v>
      </c>
    </row>
    <row r="31" spans="1:8" ht="15.75" customHeight="1" x14ac:dyDescent="0.25">
      <c r="B31" s="9" t="s">
        <v>96</v>
      </c>
      <c r="C31" s="33">
        <v>1.9566962E-2</v>
      </c>
    </row>
    <row r="32" spans="1:8" ht="15.75" customHeight="1" x14ac:dyDescent="0.25">
      <c r="B32" s="9" t="s">
        <v>97</v>
      </c>
      <c r="C32" s="33">
        <v>8.5306862999999997E-2</v>
      </c>
    </row>
    <row r="33" spans="2:3" ht="15.75" customHeight="1" x14ac:dyDescent="0.25">
      <c r="B33" s="9" t="s">
        <v>98</v>
      </c>
      <c r="C33" s="33">
        <v>0.392452888</v>
      </c>
    </row>
    <row r="34" spans="2:3" ht="15.75" customHeight="1" x14ac:dyDescent="0.25">
      <c r="B34" s="9" t="s">
        <v>99</v>
      </c>
      <c r="C34" s="33">
        <v>7.8835746999999998E-2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7.8499346971511799E-2</v>
      </c>
      <c r="D4" s="96">
        <v>7.8499346971511799E-2</v>
      </c>
      <c r="E4" s="96">
        <v>3.6356251686811503E-2</v>
      </c>
      <c r="F4" s="96">
        <v>0.12332756817340899</v>
      </c>
      <c r="G4" s="96">
        <v>0.141903966665268</v>
      </c>
    </row>
    <row r="5" spans="1:15" ht="15.75" customHeight="1" x14ac:dyDescent="0.25">
      <c r="B5" s="59" t="s">
        <v>105</v>
      </c>
      <c r="C5" s="96">
        <v>3.7435941398143803E-2</v>
      </c>
      <c r="D5" s="96">
        <v>3.7435941398143803E-2</v>
      </c>
      <c r="E5" s="96">
        <v>6.85883238911629E-2</v>
      </c>
      <c r="F5" s="96">
        <v>8.4116145968437195E-2</v>
      </c>
      <c r="G5" s="96">
        <v>7.8080773353576702E-2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7.2342671453952803E-2</v>
      </c>
      <c r="D10" s="96">
        <v>7.2342671453952803E-2</v>
      </c>
      <c r="E10" s="96">
        <v>5.4559342563152313E-2</v>
      </c>
      <c r="F10" s="96">
        <v>2.9766490682959602E-2</v>
      </c>
      <c r="G10" s="96">
        <v>1.60976927727461E-2</v>
      </c>
    </row>
    <row r="11" spans="1:15" ht="15.75" customHeight="1" x14ac:dyDescent="0.25">
      <c r="B11" s="59" t="s">
        <v>110</v>
      </c>
      <c r="C11" s="96">
        <v>3.8231499493122101E-2</v>
      </c>
      <c r="D11" s="96">
        <v>3.8231499493122101E-2</v>
      </c>
      <c r="E11" s="96">
        <v>3.0389541760086999E-2</v>
      </c>
      <c r="F11" s="96">
        <v>1.8306389451026899E-2</v>
      </c>
      <c r="G11" s="96">
        <v>9.2408172786235792E-3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0.57191562900000004</v>
      </c>
      <c r="D14" s="98">
        <v>0.54790967291399995</v>
      </c>
      <c r="E14" s="98">
        <v>0.54790967291399995</v>
      </c>
      <c r="F14" s="98">
        <v>0.52659723782500001</v>
      </c>
      <c r="G14" s="98">
        <v>0.52659723782500001</v>
      </c>
      <c r="H14" s="99">
        <v>0.249</v>
      </c>
      <c r="I14" s="99">
        <v>0.249</v>
      </c>
      <c r="J14" s="99">
        <v>0.249</v>
      </c>
      <c r="K14" s="99">
        <v>0.249</v>
      </c>
      <c r="L14" s="99">
        <v>0.36799999999999999</v>
      </c>
      <c r="M14" s="99">
        <v>0.36799999999999999</v>
      </c>
      <c r="N14" s="99">
        <v>0.36799999999999999</v>
      </c>
      <c r="O14" s="99">
        <v>0.36799999999999999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0.33943878879904804</v>
      </c>
      <c r="D15" s="95">
        <f t="shared" si="0"/>
        <v>0.32519096579053397</v>
      </c>
      <c r="E15" s="95">
        <f t="shared" si="0"/>
        <v>0.32519096579053397</v>
      </c>
      <c r="F15" s="95">
        <f t="shared" si="0"/>
        <v>0.31254177981599141</v>
      </c>
      <c r="G15" s="95">
        <f t="shared" si="0"/>
        <v>0.31254177981599141</v>
      </c>
      <c r="H15" s="95">
        <f t="shared" si="0"/>
        <v>0.14778448800000002</v>
      </c>
      <c r="I15" s="95">
        <f t="shared" si="0"/>
        <v>0.14778448800000002</v>
      </c>
      <c r="J15" s="95">
        <f t="shared" si="0"/>
        <v>0.14778448800000002</v>
      </c>
      <c r="K15" s="95">
        <f t="shared" si="0"/>
        <v>0.14778448800000002</v>
      </c>
      <c r="L15" s="95">
        <f t="shared" si="0"/>
        <v>0.218412416</v>
      </c>
      <c r="M15" s="95">
        <f t="shared" si="0"/>
        <v>0.218412416</v>
      </c>
      <c r="N15" s="95">
        <f t="shared" si="0"/>
        <v>0.218412416</v>
      </c>
      <c r="O15" s="95">
        <f t="shared" si="0"/>
        <v>0.218412416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0.54416471719741799</v>
      </c>
      <c r="D2" s="96">
        <v>0.2381819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0.40855479240417503</v>
      </c>
      <c r="D3" s="96">
        <v>0.49394759999999999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2.39869970828295E-2</v>
      </c>
      <c r="D4" s="96">
        <v>0.23271030000000001</v>
      </c>
      <c r="E4" s="96">
        <v>0.89895576238632202</v>
      </c>
      <c r="F4" s="96">
        <v>0.57276380062103305</v>
      </c>
      <c r="G4" s="96">
        <v>0</v>
      </c>
    </row>
    <row r="5" spans="1:7" x14ac:dyDescent="0.25">
      <c r="B5" s="67" t="s">
        <v>122</v>
      </c>
      <c r="C5" s="95">
        <v>2.32934933155775E-2</v>
      </c>
      <c r="D5" s="95">
        <v>3.5160200000000003E-2</v>
      </c>
      <c r="E5" s="95">
        <v>0.10104423761367801</v>
      </c>
      <c r="F5" s="95">
        <v>0.42723619937896701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2022-02-22T00:10:39Z</dcterms:modified>
</cp:coreProperties>
</file>