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6014249-41A2-4519-9AAD-6EAAB921E35D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I37" i="2"/>
  <c r="H37" i="2"/>
  <c r="G37" i="2"/>
  <c r="A37" i="2"/>
  <c r="I36" i="2"/>
  <c r="H36" i="2"/>
  <c r="G36" i="2"/>
  <c r="I35" i="2"/>
  <c r="H35" i="2"/>
  <c r="G35" i="2"/>
  <c r="A35" i="2"/>
  <c r="I34" i="2"/>
  <c r="H34" i="2"/>
  <c r="G34" i="2"/>
  <c r="I33" i="2"/>
  <c r="H33" i="2"/>
  <c r="G33" i="2"/>
  <c r="A33" i="2"/>
  <c r="I32" i="2"/>
  <c r="H32" i="2"/>
  <c r="G32" i="2"/>
  <c r="I31" i="2"/>
  <c r="H31" i="2"/>
  <c r="G31" i="2"/>
  <c r="A31" i="2"/>
  <c r="I30" i="2"/>
  <c r="H30" i="2"/>
  <c r="G30" i="2"/>
  <c r="I29" i="2"/>
  <c r="H29" i="2"/>
  <c r="G29" i="2"/>
  <c r="A29" i="2"/>
  <c r="I28" i="2"/>
  <c r="H28" i="2"/>
  <c r="G28" i="2"/>
  <c r="I27" i="2"/>
  <c r="H27" i="2"/>
  <c r="G27" i="2"/>
  <c r="A27" i="2"/>
  <c r="I26" i="2"/>
  <c r="H26" i="2"/>
  <c r="G26" i="2"/>
  <c r="I25" i="2"/>
  <c r="H25" i="2"/>
  <c r="G25" i="2"/>
  <c r="A25" i="2"/>
  <c r="H24" i="2"/>
  <c r="I24" i="2" s="1"/>
  <c r="G24" i="2"/>
  <c r="I23" i="2"/>
  <c r="H23" i="2"/>
  <c r="G23" i="2"/>
  <c r="A23" i="2"/>
  <c r="H22" i="2"/>
  <c r="I22" i="2" s="1"/>
  <c r="G22" i="2"/>
  <c r="I21" i="2"/>
  <c r="H21" i="2"/>
  <c r="G21" i="2"/>
  <c r="A21" i="2"/>
  <c r="H20" i="2"/>
  <c r="I20" i="2" s="1"/>
  <c r="G20" i="2"/>
  <c r="I19" i="2"/>
  <c r="H19" i="2"/>
  <c r="G19" i="2"/>
  <c r="A19" i="2"/>
  <c r="H18" i="2"/>
  <c r="I18" i="2" s="1"/>
  <c r="G18" i="2"/>
  <c r="I17" i="2"/>
  <c r="H17" i="2"/>
  <c r="G17" i="2"/>
  <c r="A17" i="2"/>
  <c r="H16" i="2"/>
  <c r="I16" i="2" s="1"/>
  <c r="G16" i="2"/>
  <c r="I15" i="2"/>
  <c r="H15" i="2"/>
  <c r="G15" i="2"/>
  <c r="A15" i="2"/>
  <c r="H14" i="2"/>
  <c r="I14" i="2" s="1"/>
  <c r="G14" i="2"/>
  <c r="I13" i="2"/>
  <c r="H13" i="2"/>
  <c r="G13" i="2"/>
  <c r="A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A4" i="2" l="1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<sst xmlns="http://schemas.openxmlformats.org/spreadsheetml/2006/main" count="2089" uniqueCount="344">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</sst>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14380143.875</v>
      </c>
    </row>
    <row r="8" spans="1:3" ht="15" customHeight="1" x14ac:dyDescent="0.25">
      <c r="B8" s="7" t="s">
        <v>8</v>
      </c>
      <c r="C8" s="38">
        <v>4.3999999999999997E-2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0.84275520324706998</v>
      </c>
    </row>
    <row r="11" spans="1:3" ht="15" customHeight="1" x14ac:dyDescent="0.25">
      <c r="B11" s="7" t="s">
        <v>11</v>
      </c>
      <c r="C11" s="38">
        <v>0.90900000000000003</v>
      </c>
    </row>
    <row r="12" spans="1:3" ht="15" customHeight="1" x14ac:dyDescent="0.25">
      <c r="B12" s="7" t="s">
        <v>12</v>
      </c>
      <c r="C12" s="38">
        <v>0.49700000000000011</v>
      </c>
    </row>
    <row r="13" spans="1:3" ht="15" customHeight="1" x14ac:dyDescent="0.25">
      <c r="B13" s="7" t="s">
        <v>13</v>
      </c>
      <c r="C13" s="38">
        <v>0.107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0.18279999999999999</v>
      </c>
    </row>
    <row r="24" spans="1:3" ht="15" customHeight="1" x14ac:dyDescent="0.25">
      <c r="B24" s="10" t="s">
        <v>22</v>
      </c>
      <c r="C24" s="39">
        <v>0.54590000000000005</v>
      </c>
    </row>
    <row r="25" spans="1:3" ht="15" customHeight="1" x14ac:dyDescent="0.25">
      <c r="B25" s="10" t="s">
        <v>23</v>
      </c>
      <c r="C25" s="39">
        <v>0.23910000000000001</v>
      </c>
    </row>
    <row r="26" spans="1:3" ht="15" customHeight="1" x14ac:dyDescent="0.25">
      <c r="B26" s="10" t="s">
        <v>24</v>
      </c>
      <c r="C26" s="39">
        <v>3.2199999999999999E-2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0.34994163927900401</v>
      </c>
    </row>
    <row r="30" spans="1:3" ht="14.25" customHeight="1" x14ac:dyDescent="0.25">
      <c r="B30" s="16" t="s">
        <v>27</v>
      </c>
      <c r="C30" s="102">
        <v>0.10516916319369</v>
      </c>
    </row>
    <row r="31" spans="1:3" ht="14.25" customHeight="1" x14ac:dyDescent="0.25">
      <c r="B31" s="16" t="s">
        <v>28</v>
      </c>
      <c r="C31" s="102">
        <v>8.4505866354929696E-2</v>
      </c>
    </row>
    <row r="32" spans="1:3" ht="14.25" customHeight="1" x14ac:dyDescent="0.25">
      <c r="B32" s="16" t="s">
        <v>29</v>
      </c>
      <c r="C32" s="102">
        <v>0.46038333117237701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7.8661277564155201</v>
      </c>
    </row>
    <row r="38" spans="1:5" ht="15" customHeight="1" x14ac:dyDescent="0.25">
      <c r="B38" s="22" t="s">
        <v>34</v>
      </c>
      <c r="C38" s="37">
        <v>12.4478381891936</v>
      </c>
      <c r="D38" s="104"/>
      <c r="E38" s="105"/>
    </row>
    <row r="39" spans="1:5" ht="15" customHeight="1" x14ac:dyDescent="0.25">
      <c r="B39" s="22" t="s">
        <v>35</v>
      </c>
      <c r="C39" s="37">
        <v>13.9354173113574</v>
      </c>
      <c r="D39" s="104"/>
      <c r="E39" s="104"/>
    </row>
    <row r="40" spans="1:5" ht="15" customHeight="1" x14ac:dyDescent="0.25">
      <c r="B40" s="22" t="s">
        <v>36</v>
      </c>
      <c r="C40" s="106">
        <v>0.6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7.4769316220000004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1.9276999999999999E-2</v>
      </c>
      <c r="D45" s="104"/>
    </row>
    <row r="46" spans="1:5" ht="15.75" customHeight="1" x14ac:dyDescent="0.25">
      <c r="B46" s="22" t="s">
        <v>41</v>
      </c>
      <c r="C46" s="39">
        <v>7.3105489999999995E-2</v>
      </c>
      <c r="D46" s="104"/>
    </row>
    <row r="47" spans="1:5" ht="15.75" customHeight="1" x14ac:dyDescent="0.25">
      <c r="B47" s="22" t="s">
        <v>42</v>
      </c>
      <c r="C47" s="39">
        <v>0.114826</v>
      </c>
      <c r="D47" s="104"/>
      <c r="E47" s="105"/>
    </row>
    <row r="48" spans="1:5" ht="15" customHeight="1" x14ac:dyDescent="0.25">
      <c r="B48" s="22" t="s">
        <v>43</v>
      </c>
      <c r="C48" s="40">
        <v>0.79279151000000003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0.56287600000000004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8.3842697000000008E-2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0.746921909562129</v>
      </c>
      <c r="C2" s="99">
        <v>0.95</v>
      </c>
      <c r="D2" s="100">
        <v>86.770455007029625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40.524326066971597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864.9948491750622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7.0055425565758203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0.231453909194305</v>
      </c>
      <c r="C10" s="99">
        <v>0.95</v>
      </c>
      <c r="D10" s="100">
        <v>13.656625510767499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0.231453909194305</v>
      </c>
      <c r="C11" s="99">
        <v>0.95</v>
      </c>
      <c r="D11" s="100">
        <v>13.656625510767499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0.231453909194305</v>
      </c>
      <c r="C12" s="99">
        <v>0.95</v>
      </c>
      <c r="D12" s="100">
        <v>13.656625510767499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0.231453909194305</v>
      </c>
      <c r="C13" s="99">
        <v>0.95</v>
      </c>
      <c r="D13" s="100">
        <v>13.656625510767499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0.231453909194305</v>
      </c>
      <c r="C14" s="99">
        <v>0.95</v>
      </c>
      <c r="D14" s="100">
        <v>13.656625510767499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0.231453909194305</v>
      </c>
      <c r="C15" s="99">
        <v>0.95</v>
      </c>
      <c r="D15" s="100">
        <v>13.656625510767499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1.363391310662851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19.805611394811169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19.805611394811169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0.97937389999999991</v>
      </c>
      <c r="C21" s="99">
        <v>0.95</v>
      </c>
      <c r="D21" s="100">
        <v>76.727649414499837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23.904870229687631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4.6821164540834266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0.24756515506810001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0.180519591902016</v>
      </c>
      <c r="C27" s="99">
        <v>0.95</v>
      </c>
      <c r="D27" s="100">
        <v>19.218001831842621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0.88293849405559699</v>
      </c>
      <c r="C29" s="99">
        <v>0.95</v>
      </c>
      <c r="D29" s="100">
        <v>179.24514608865209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0.41843582081384939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2.9936883930025688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3.027552545673728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0.9725855241080591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0.11086339160000001</v>
      </c>
      <c r="C3" s="118">
        <f>frac_mam_1_5months * 2.6</f>
        <v>0.11086339160000001</v>
      </c>
      <c r="D3" s="118">
        <f>frac_mam_6_11months * 2.6</f>
        <v>1.204076848E-2</v>
      </c>
      <c r="E3" s="118">
        <f>frac_mam_12_23months * 2.6</f>
        <v>5.6263113399999995E-2</v>
      </c>
      <c r="F3" s="118">
        <f>frac_mam_24_59months * 2.6</f>
        <v>2.1187038340000002E-2</v>
      </c>
    </row>
    <row r="4" spans="1:6" ht="15.75" customHeight="1" x14ac:dyDescent="0.25">
      <c r="A4" s="4" t="s">
        <v>205</v>
      </c>
      <c r="B4" s="118">
        <f>frac_sam_1month * 2.6</f>
        <v>3.1707561600000003E-2</v>
      </c>
      <c r="C4" s="118">
        <f>frac_sam_1_5months * 2.6</f>
        <v>3.1707561600000003E-2</v>
      </c>
      <c r="D4" s="118">
        <f>frac_sam_6_11months * 2.6</f>
        <v>3.9235422200000002E-2</v>
      </c>
      <c r="E4" s="118">
        <f>frac_sam_12_23months * 2.6</f>
        <v>6.7578355E-3</v>
      </c>
      <c r="F4" s="118">
        <f>frac_sam_24_59months * 2.6</f>
        <v>3.1906781400000001E-3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4.3999999999999997E-2</v>
      </c>
      <c r="E2" s="51">
        <f>food_insecure</f>
        <v>4.3999999999999997E-2</v>
      </c>
      <c r="F2" s="51">
        <f>food_insecure</f>
        <v>4.3999999999999997E-2</v>
      </c>
      <c r="G2" s="51">
        <f>food_insecure</f>
        <v>4.3999999999999997E-2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4.3999999999999997E-2</v>
      </c>
      <c r="F5" s="51">
        <f>food_insecure</f>
        <v>4.3999999999999997E-2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4.3999999999999997E-2</v>
      </c>
      <c r="F8" s="51">
        <f>food_insecure</f>
        <v>4.3999999999999997E-2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4.3999999999999997E-2</v>
      </c>
      <c r="F9" s="51">
        <f>food_insecure</f>
        <v>4.3999999999999997E-2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0.49700000000000011</v>
      </c>
      <c r="E10" s="51">
        <f>IF(ISBLANK(comm_deliv), frac_children_health_facility,1)</f>
        <v>0.49700000000000011</v>
      </c>
      <c r="F10" s="51">
        <f>IF(ISBLANK(comm_deliv), frac_children_health_facility,1)</f>
        <v>0.49700000000000011</v>
      </c>
      <c r="G10" s="51">
        <f>IF(ISBLANK(comm_deliv), frac_children_health_facility,1)</f>
        <v>0.49700000000000011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4.3999999999999997E-2</v>
      </c>
      <c r="I15" s="51">
        <f>food_insecure</f>
        <v>4.3999999999999997E-2</v>
      </c>
      <c r="J15" s="51">
        <f>food_insecure</f>
        <v>4.3999999999999997E-2</v>
      </c>
      <c r="K15" s="51">
        <f>food_insecure</f>
        <v>4.3999999999999997E-2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0.90900000000000003</v>
      </c>
      <c r="I18" s="51">
        <f>frac_PW_health_facility</f>
        <v>0.90900000000000003</v>
      </c>
      <c r="J18" s="51">
        <f>frac_PW_health_facility</f>
        <v>0.90900000000000003</v>
      </c>
      <c r="K18" s="51">
        <f>frac_PW_health_facility</f>
        <v>0.90900000000000003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0.107</v>
      </c>
      <c r="M24" s="51">
        <f>famplan_unmet_need</f>
        <v>0.107</v>
      </c>
      <c r="N24" s="51">
        <f>famplan_unmet_need</f>
        <v>0.107</v>
      </c>
      <c r="O24" s="51">
        <f>famplan_unmet_need</f>
        <v>0.107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7.8502892330932772E-2</v>
      </c>
      <c r="M25" s="51">
        <f>(1-food_insecure)*(0.49)+food_insecure*(0.7)</f>
        <v>0.49923999999999996</v>
      </c>
      <c r="N25" s="51">
        <f>(1-food_insecure)*(0.49)+food_insecure*(0.7)</f>
        <v>0.49923999999999996</v>
      </c>
      <c r="O25" s="51">
        <f>(1-food_insecure)*(0.49)+food_insecure*(0.7)</f>
        <v>0.49923999999999996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3.364409671325691E-2</v>
      </c>
      <c r="M26" s="51">
        <f>(1-food_insecure)*(0.21)+food_insecure*(0.3)</f>
        <v>0.21395999999999998</v>
      </c>
      <c r="N26" s="51">
        <f>(1-food_insecure)*(0.21)+food_insecure*(0.3)</f>
        <v>0.21395999999999998</v>
      </c>
      <c r="O26" s="51">
        <f>(1-food_insecure)*(0.21)+food_insecure*(0.3)</f>
        <v>0.21395999999999998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4.5097807708740327E-2</v>
      </c>
      <c r="M27" s="51">
        <f>(1-food_insecure)*(0.3)</f>
        <v>0.2868</v>
      </c>
      <c r="N27" s="51">
        <f>(1-food_insecure)*(0.3)</f>
        <v>0.2868</v>
      </c>
      <c r="O27" s="51">
        <f>(1-food_insecure)*(0.3)</f>
        <v>0.2868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0.84275520324706987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2796590.3868</v>
      </c>
      <c r="C2" s="107">
        <v>7876000</v>
      </c>
      <c r="D2" s="107">
        <v>16955000</v>
      </c>
      <c r="E2" s="107">
        <v>17439000</v>
      </c>
      <c r="F2" s="107">
        <v>15521000</v>
      </c>
      <c r="G2" s="108">
        <f t="shared" ref="G2:G16" si="0">C2+D2+E2+F2</f>
        <v>57791000</v>
      </c>
      <c r="H2" s="108">
        <f t="shared" ref="H2:H40" si="1">(B2 + stillbirth*B2/(1000-stillbirth))/(1-abortion)</f>
        <v>3201883.8882577228</v>
      </c>
      <c r="I2" s="108">
        <f t="shared" ref="I2:I40" si="2">G2-H2</f>
        <v>54589116.11174228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2768218.1351999999</v>
      </c>
      <c r="C3" s="107">
        <v>7737000</v>
      </c>
      <c r="D3" s="107">
        <v>16888000</v>
      </c>
      <c r="E3" s="107">
        <v>17360000</v>
      </c>
      <c r="F3" s="107">
        <v>15846000</v>
      </c>
      <c r="G3" s="108">
        <f t="shared" si="0"/>
        <v>57831000</v>
      </c>
      <c r="H3" s="108">
        <f t="shared" si="1"/>
        <v>3169399.812041047</v>
      </c>
      <c r="I3" s="108">
        <f t="shared" si="2"/>
        <v>54661600.187958956</v>
      </c>
    </row>
    <row r="4" spans="1:9" ht="15.75" customHeight="1" x14ac:dyDescent="0.25">
      <c r="A4" s="7">
        <f t="shared" si="3"/>
        <v>2023</v>
      </c>
      <c r="B4" s="43">
        <v>2738552.7546000001</v>
      </c>
      <c r="C4" s="107">
        <v>7601000</v>
      </c>
      <c r="D4" s="107">
        <v>16795000</v>
      </c>
      <c r="E4" s="107">
        <v>17251000</v>
      </c>
      <c r="F4" s="107">
        <v>16171000</v>
      </c>
      <c r="G4" s="108">
        <f t="shared" si="0"/>
        <v>57818000</v>
      </c>
      <c r="H4" s="108">
        <f t="shared" si="1"/>
        <v>3135435.2011954598</v>
      </c>
      <c r="I4" s="108">
        <f t="shared" si="2"/>
        <v>54682564.798804536</v>
      </c>
    </row>
    <row r="5" spans="1:9" ht="15.75" customHeight="1" x14ac:dyDescent="0.25">
      <c r="A5" s="7">
        <f t="shared" si="3"/>
        <v>2024</v>
      </c>
      <c r="B5" s="43">
        <v>2707642.9187999992</v>
      </c>
      <c r="C5" s="107">
        <v>7484000</v>
      </c>
      <c r="D5" s="107">
        <v>16670000</v>
      </c>
      <c r="E5" s="107">
        <v>17146000</v>
      </c>
      <c r="F5" s="107">
        <v>16468000</v>
      </c>
      <c r="G5" s="108">
        <f t="shared" si="0"/>
        <v>57768000</v>
      </c>
      <c r="H5" s="108">
        <f t="shared" si="1"/>
        <v>3100045.7835303429</v>
      </c>
      <c r="I5" s="108">
        <f t="shared" si="2"/>
        <v>54667954.21646966</v>
      </c>
    </row>
    <row r="6" spans="1:9" ht="15.75" customHeight="1" x14ac:dyDescent="0.25">
      <c r="A6" s="7">
        <f t="shared" si="3"/>
        <v>2025</v>
      </c>
      <c r="B6" s="43">
        <v>2675524.3110000002</v>
      </c>
      <c r="C6" s="107">
        <v>7393000</v>
      </c>
      <c r="D6" s="107">
        <v>16505000</v>
      </c>
      <c r="E6" s="107">
        <v>17064000</v>
      </c>
      <c r="F6" s="107">
        <v>16713000</v>
      </c>
      <c r="G6" s="108">
        <f t="shared" si="0"/>
        <v>57675000</v>
      </c>
      <c r="H6" s="108">
        <f t="shared" si="1"/>
        <v>3063272.413603344</v>
      </c>
      <c r="I6" s="108">
        <f t="shared" si="2"/>
        <v>54611727.586396657</v>
      </c>
    </row>
    <row r="7" spans="1:9" ht="15.75" customHeight="1" x14ac:dyDescent="0.25">
      <c r="A7" s="7">
        <f t="shared" si="3"/>
        <v>2026</v>
      </c>
      <c r="B7" s="43">
        <v>2651390.91</v>
      </c>
      <c r="C7" s="107">
        <v>7333000</v>
      </c>
      <c r="D7" s="107">
        <v>16314000</v>
      </c>
      <c r="E7" s="107">
        <v>17011000</v>
      </c>
      <c r="F7" s="107">
        <v>16909000</v>
      </c>
      <c r="G7" s="108">
        <f t="shared" si="0"/>
        <v>57567000</v>
      </c>
      <c r="H7" s="108">
        <f t="shared" si="1"/>
        <v>3035641.4998322423</v>
      </c>
      <c r="I7" s="108">
        <f t="shared" si="2"/>
        <v>54531358.500167757</v>
      </c>
    </row>
    <row r="8" spans="1:9" ht="15.75" customHeight="1" x14ac:dyDescent="0.25">
      <c r="A8" s="7">
        <f t="shared" si="3"/>
        <v>2027</v>
      </c>
      <c r="B8" s="43">
        <v>2626209.6209999998</v>
      </c>
      <c r="C8" s="107">
        <v>7303000</v>
      </c>
      <c r="D8" s="107">
        <v>16084000</v>
      </c>
      <c r="E8" s="107">
        <v>16983000</v>
      </c>
      <c r="F8" s="107">
        <v>17057000</v>
      </c>
      <c r="G8" s="108">
        <f t="shared" si="0"/>
        <v>57427000</v>
      </c>
      <c r="H8" s="108">
        <f t="shared" si="1"/>
        <v>3006810.8337771678</v>
      </c>
      <c r="I8" s="108">
        <f t="shared" si="2"/>
        <v>54420189.166222833</v>
      </c>
    </row>
    <row r="9" spans="1:9" ht="15.75" customHeight="1" x14ac:dyDescent="0.25">
      <c r="A9" s="7">
        <f t="shared" si="3"/>
        <v>2028</v>
      </c>
      <c r="B9" s="43">
        <v>2600009.1719999998</v>
      </c>
      <c r="C9" s="107">
        <v>7289000</v>
      </c>
      <c r="D9" s="107">
        <v>15830000</v>
      </c>
      <c r="E9" s="107">
        <v>16966000</v>
      </c>
      <c r="F9" s="107">
        <v>17156000</v>
      </c>
      <c r="G9" s="108">
        <f t="shared" si="0"/>
        <v>57241000</v>
      </c>
      <c r="H9" s="108">
        <f t="shared" si="1"/>
        <v>2976813.3068192746</v>
      </c>
      <c r="I9" s="108">
        <f t="shared" si="2"/>
        <v>54264186.693180725</v>
      </c>
    </row>
    <row r="10" spans="1:9" ht="15.75" customHeight="1" x14ac:dyDescent="0.25">
      <c r="A10" s="7">
        <f t="shared" si="3"/>
        <v>2029</v>
      </c>
      <c r="B10" s="43">
        <v>2572818.2910000011</v>
      </c>
      <c r="C10" s="107">
        <v>7273000</v>
      </c>
      <c r="D10" s="107">
        <v>15581000</v>
      </c>
      <c r="E10" s="107">
        <v>16941000</v>
      </c>
      <c r="F10" s="107">
        <v>17209000</v>
      </c>
      <c r="G10" s="108">
        <f t="shared" si="0"/>
        <v>57004000</v>
      </c>
      <c r="H10" s="108">
        <f t="shared" si="1"/>
        <v>2945681.8103397172</v>
      </c>
      <c r="I10" s="108">
        <f t="shared" si="2"/>
        <v>54058318.189660281</v>
      </c>
    </row>
    <row r="11" spans="1:9" ht="15.75" customHeight="1" x14ac:dyDescent="0.25">
      <c r="A11" s="7">
        <f t="shared" si="3"/>
        <v>2030</v>
      </c>
      <c r="B11" s="43">
        <v>2544676.9920000001</v>
      </c>
      <c r="C11" s="107">
        <v>7242000</v>
      </c>
      <c r="D11" s="107">
        <v>15357000</v>
      </c>
      <c r="E11" s="107">
        <v>16895000</v>
      </c>
      <c r="F11" s="107">
        <v>17219000</v>
      </c>
      <c r="G11" s="108">
        <f t="shared" si="0"/>
        <v>56713000</v>
      </c>
      <c r="H11" s="108">
        <f t="shared" si="1"/>
        <v>2913462.1573336688</v>
      </c>
      <c r="I11" s="108">
        <f t="shared" si="2"/>
        <v>53799537.842666328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0.1385546479585095</v>
      </c>
    </row>
    <row r="5" spans="1:8" ht="15.75" customHeight="1" x14ac:dyDescent="0.25">
      <c r="B5" s="13" t="s">
        <v>70</v>
      </c>
      <c r="C5" s="44">
        <v>1.8057298240809729E-2</v>
      </c>
    </row>
    <row r="6" spans="1:8" ht="15.75" customHeight="1" x14ac:dyDescent="0.25">
      <c r="B6" s="13" t="s">
        <v>71</v>
      </c>
      <c r="C6" s="44">
        <v>0.14946707986729671</v>
      </c>
    </row>
    <row r="7" spans="1:8" ht="15.75" customHeight="1" x14ac:dyDescent="0.25">
      <c r="B7" s="13" t="s">
        <v>72</v>
      </c>
      <c r="C7" s="44">
        <v>0.29309180744516561</v>
      </c>
    </row>
    <row r="8" spans="1:8" ht="15.75" customHeight="1" x14ac:dyDescent="0.25">
      <c r="B8" s="13" t="s">
        <v>73</v>
      </c>
      <c r="C8" s="44">
        <v>5.2285575395470967E-5</v>
      </c>
    </row>
    <row r="9" spans="1:8" ht="15.75" customHeight="1" x14ac:dyDescent="0.25">
      <c r="B9" s="13" t="s">
        <v>74</v>
      </c>
      <c r="C9" s="44">
        <v>0.2066592754725827</v>
      </c>
    </row>
    <row r="10" spans="1:8" ht="15.75" customHeight="1" x14ac:dyDescent="0.25">
      <c r="B10" s="13" t="s">
        <v>75</v>
      </c>
      <c r="C10" s="44">
        <v>0.1941176054402404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4.9890928477146053E-2</v>
      </c>
      <c r="D14" s="44">
        <v>4.9890928477146053E-2</v>
      </c>
      <c r="E14" s="44">
        <v>4.9890928477146053E-2</v>
      </c>
      <c r="F14" s="44">
        <v>4.9890928477146053E-2</v>
      </c>
    </row>
    <row r="15" spans="1:8" ht="15.75" customHeight="1" x14ac:dyDescent="0.25">
      <c r="B15" s="13" t="s">
        <v>82</v>
      </c>
      <c r="C15" s="44">
        <v>0.1605932473652773</v>
      </c>
      <c r="D15" s="44">
        <v>0.1605932473652773</v>
      </c>
      <c r="E15" s="44">
        <v>0.1605932473652773</v>
      </c>
      <c r="F15" s="44">
        <v>0.1605932473652773</v>
      </c>
    </row>
    <row r="16" spans="1:8" ht="15.75" customHeight="1" x14ac:dyDescent="0.25">
      <c r="B16" s="13" t="s">
        <v>83</v>
      </c>
      <c r="C16" s="44">
        <v>2.2760053066342E-2</v>
      </c>
      <c r="D16" s="44">
        <v>2.2760053066342E-2</v>
      </c>
      <c r="E16" s="44">
        <v>2.2760053066342E-2</v>
      </c>
      <c r="F16" s="44">
        <v>2.2760053066342E-2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3.2439534044932851E-4</v>
      </c>
      <c r="D18" s="44">
        <v>3.2439534044932851E-4</v>
      </c>
      <c r="E18" s="44">
        <v>3.2439534044932851E-4</v>
      </c>
      <c r="F18" s="44">
        <v>3.2439534044932851E-4</v>
      </c>
    </row>
    <row r="19" spans="1:8" ht="15.75" customHeight="1" x14ac:dyDescent="0.25">
      <c r="B19" s="13" t="s">
        <v>86</v>
      </c>
      <c r="C19" s="44">
        <v>4.6984572997001029E-3</v>
      </c>
      <c r="D19" s="44">
        <v>4.6984572997001029E-3</v>
      </c>
      <c r="E19" s="44">
        <v>4.6984572997001029E-3</v>
      </c>
      <c r="F19" s="44">
        <v>4.6984572997001029E-3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0.12818549931131759</v>
      </c>
      <c r="D21" s="44">
        <v>0.12818549931131759</v>
      </c>
      <c r="E21" s="44">
        <v>0.12818549931131759</v>
      </c>
      <c r="F21" s="44">
        <v>0.12818549931131759</v>
      </c>
    </row>
    <row r="22" spans="1:8" ht="15.75" customHeight="1" x14ac:dyDescent="0.25">
      <c r="B22" s="13" t="s">
        <v>89</v>
      </c>
      <c r="C22" s="44">
        <v>0.63354741913976764</v>
      </c>
      <c r="D22" s="44">
        <v>0.63354741913976764</v>
      </c>
      <c r="E22" s="44">
        <v>0.63354741913976764</v>
      </c>
      <c r="F22" s="44">
        <v>0.63354741913976764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5.7909057E-2</v>
      </c>
    </row>
    <row r="27" spans="1:8" ht="15.75" customHeight="1" x14ac:dyDescent="0.25">
      <c r="B27" s="13" t="s">
        <v>92</v>
      </c>
      <c r="C27" s="44">
        <v>2.6758759999999999E-2</v>
      </c>
    </row>
    <row r="28" spans="1:8" ht="15.75" customHeight="1" x14ac:dyDescent="0.25">
      <c r="B28" s="13" t="s">
        <v>93</v>
      </c>
      <c r="C28" s="44">
        <v>6.3008400000000006E-2</v>
      </c>
    </row>
    <row r="29" spans="1:8" ht="15.75" customHeight="1" x14ac:dyDescent="0.25">
      <c r="B29" s="13" t="s">
        <v>94</v>
      </c>
      <c r="C29" s="44">
        <v>0.22726674099999999</v>
      </c>
    </row>
    <row r="30" spans="1:8" ht="15.75" customHeight="1" x14ac:dyDescent="0.25">
      <c r="B30" s="13" t="s">
        <v>95</v>
      </c>
      <c r="C30" s="44">
        <v>8.1734795999999998E-2</v>
      </c>
    </row>
    <row r="31" spans="1:8" ht="15.75" customHeight="1" x14ac:dyDescent="0.25">
      <c r="B31" s="13" t="s">
        <v>96</v>
      </c>
      <c r="C31" s="44">
        <v>8.8591216E-2</v>
      </c>
    </row>
    <row r="32" spans="1:8" ht="15.75" customHeight="1" x14ac:dyDescent="0.25">
      <c r="B32" s="13" t="s">
        <v>97</v>
      </c>
      <c r="C32" s="44">
        <v>4.6972499000000001E-2</v>
      </c>
    </row>
    <row r="33" spans="2:3" ht="15.75" customHeight="1" x14ac:dyDescent="0.25">
      <c r="B33" s="13" t="s">
        <v>98</v>
      </c>
      <c r="C33" s="44">
        <v>0.18240123999999999</v>
      </c>
    </row>
    <row r="34" spans="2:3" ht="15.75" customHeight="1" x14ac:dyDescent="0.25">
      <c r="B34" s="13" t="s">
        <v>99</v>
      </c>
      <c r="C34" s="44">
        <v>0.22535729099999999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0.77893065517952587</v>
      </c>
      <c r="D2" s="109">
        <f>IFERROR(1-_xlfn.NORM.DIST(_xlfn.NORM.INV(SUM(D4:D5), 0, 1) + 1, 0, 1, TRUE), "")</f>
        <v>0.77893065517952587</v>
      </c>
      <c r="E2" s="109">
        <f>IFERROR(1-_xlfn.NORM.DIST(_xlfn.NORM.INV(SUM(E4:E5), 0, 1) + 1, 0, 1, TRUE), "")</f>
        <v>0.69032619007308305</v>
      </c>
      <c r="F2" s="109">
        <f>IFERROR(1-_xlfn.NORM.DIST(_xlfn.NORM.INV(SUM(F4:F5), 0, 1) + 1, 0, 1, TRUE), "")</f>
        <v>0.57874480218517255</v>
      </c>
      <c r="G2" s="109">
        <f>IFERROR(1-_xlfn.NORM.DIST(_xlfn.NORM.INV(SUM(G4:G5), 0, 1) + 1, 0, 1, TRUE), "")</f>
        <v>0.68687714667553601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0.18258791082047415</v>
      </c>
      <c r="D3" s="109">
        <f>IFERROR(_xlfn.NORM.DIST(_xlfn.NORM.INV(SUM(D4:D5), 0, 1) + 1, 0, 1, TRUE) - SUM(D4:D5), "")</f>
        <v>0.18258791082047415</v>
      </c>
      <c r="E3" s="109">
        <f>IFERROR(_xlfn.NORM.DIST(_xlfn.NORM.INV(SUM(E4:E5), 0, 1) + 1, 0, 1, TRUE) - SUM(E4:E5), "")</f>
        <v>0.24244792292691697</v>
      </c>
      <c r="F3" s="109">
        <f>IFERROR(_xlfn.NORM.DIST(_xlfn.NORM.INV(SUM(F4:F5), 0, 1) + 1, 0, 1, TRUE) - SUM(F4:F5), "")</f>
        <v>0.30592966381482745</v>
      </c>
      <c r="G3" s="109">
        <f>IFERROR(_xlfn.NORM.DIST(_xlfn.NORM.INV(SUM(G4:G5), 0, 1) + 1, 0, 1, TRUE) - SUM(G4:G5), "")</f>
        <v>0.24461780032446401</v>
      </c>
    </row>
    <row r="4" spans="1:15" ht="15.75" customHeight="1" x14ac:dyDescent="0.25">
      <c r="B4" s="7" t="s">
        <v>104</v>
      </c>
      <c r="C4" s="110">
        <v>2.7474309999999998E-2</v>
      </c>
      <c r="D4" s="110">
        <v>2.7474309999999998E-2</v>
      </c>
      <c r="E4" s="110">
        <v>5.6534986000000002E-2</v>
      </c>
      <c r="F4" s="110">
        <v>9.7602892000000011E-2</v>
      </c>
      <c r="G4" s="110">
        <v>5.5185471E-2</v>
      </c>
    </row>
    <row r="5" spans="1:15" ht="15.75" customHeight="1" x14ac:dyDescent="0.25">
      <c r="B5" s="7" t="s">
        <v>105</v>
      </c>
      <c r="C5" s="110">
        <v>1.1007124E-2</v>
      </c>
      <c r="D5" s="110">
        <v>1.1007124E-2</v>
      </c>
      <c r="E5" s="110">
        <v>1.0690900999999999E-2</v>
      </c>
      <c r="F5" s="110">
        <v>1.7722642E-2</v>
      </c>
      <c r="G5" s="110">
        <v>1.3319582E-2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0.72563967990683209</v>
      </c>
      <c r="D8" s="109">
        <f>IFERROR(1-_xlfn.NORM.DIST(_xlfn.NORM.INV(SUM(D10:D11), 0, 1) + 1, 0, 1, TRUE), "")</f>
        <v>0.72563967990683209</v>
      </c>
      <c r="E8" s="109">
        <f>IFERROR(1-_xlfn.NORM.DIST(_xlfn.NORM.INV(SUM(E10:E11), 0, 1) + 1, 0, 1, TRUE), "")</f>
        <v>0.85532140648644051</v>
      </c>
      <c r="F8" s="109">
        <f>IFERROR(1-_xlfn.NORM.DIST(_xlfn.NORM.INV(SUM(F10:F11), 0, 1) + 1, 0, 1, TRUE), "")</f>
        <v>0.83476241499572779</v>
      </c>
      <c r="G8" s="109">
        <f>IFERROR(1-_xlfn.NORM.DIST(_xlfn.NORM.INV(SUM(G10:G11), 0, 1) + 1, 0, 1, TRUE), "")</f>
        <v>0.91155982324985796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0.21952533809316785</v>
      </c>
      <c r="D9" s="109">
        <f>IFERROR(_xlfn.NORM.DIST(_xlfn.NORM.INV(SUM(D10:D11), 0, 1) + 1, 0, 1, TRUE) - SUM(D10:D11), "")</f>
        <v>0.21952533809316785</v>
      </c>
      <c r="E9" s="109">
        <f>IFERROR(_xlfn.NORM.DIST(_xlfn.NORM.INV(SUM(E10:E11), 0, 1) + 1, 0, 1, TRUE) - SUM(E10:E11), "")</f>
        <v>0.1249569817135595</v>
      </c>
      <c r="F9" s="109">
        <f>IFERROR(_xlfn.NORM.DIST(_xlfn.NORM.INV(SUM(F10:F11), 0, 1) + 1, 0, 1, TRUE) - SUM(F10:F11), "")</f>
        <v>0.14099875850427218</v>
      </c>
      <c r="G9" s="109">
        <f>IFERROR(_xlfn.NORM.DIST(_xlfn.NORM.INV(SUM(G10:G11), 0, 1) + 1, 0, 1, TRUE) - SUM(G10:G11), "")</f>
        <v>7.9064131950142072E-2</v>
      </c>
    </row>
    <row r="10" spans="1:15" ht="15.75" customHeight="1" x14ac:dyDescent="0.25">
      <c r="B10" s="7" t="s">
        <v>109</v>
      </c>
      <c r="C10" s="110">
        <v>4.2639766000000003E-2</v>
      </c>
      <c r="D10" s="110">
        <v>4.2639766000000003E-2</v>
      </c>
      <c r="E10" s="110">
        <v>4.6310648000000001E-3</v>
      </c>
      <c r="F10" s="110">
        <v>2.1639658999999999E-2</v>
      </c>
      <c r="G10" s="110">
        <v>8.1488609000000007E-3</v>
      </c>
    </row>
    <row r="11" spans="1:15" ht="15.75" customHeight="1" x14ac:dyDescent="0.25">
      <c r="B11" s="7" t="s">
        <v>110</v>
      </c>
      <c r="C11" s="110">
        <v>1.2195216E-2</v>
      </c>
      <c r="D11" s="110">
        <v>1.2195216E-2</v>
      </c>
      <c r="E11" s="110">
        <v>1.5090546999999999E-2</v>
      </c>
      <c r="F11" s="110">
        <v>2.5991675000000001E-3</v>
      </c>
      <c r="G11" s="110">
        <v>1.2271839000000001E-3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0.37730602575</v>
      </c>
      <c r="D14" s="112">
        <v>0.36074305567499998</v>
      </c>
      <c r="E14" s="112">
        <v>0.36074305567499998</v>
      </c>
      <c r="F14" s="112">
        <v>0.216636343014</v>
      </c>
      <c r="G14" s="112">
        <v>0.216636343014</v>
      </c>
      <c r="H14" s="113">
        <v>0.373</v>
      </c>
      <c r="I14" s="113">
        <v>0.373</v>
      </c>
      <c r="J14" s="113">
        <v>0.373</v>
      </c>
      <c r="K14" s="113">
        <v>0.373</v>
      </c>
      <c r="L14" s="113">
        <v>0.26800000000000002</v>
      </c>
      <c r="M14" s="113">
        <v>0.26800000000000002</v>
      </c>
      <c r="N14" s="113">
        <v>0.26800000000000002</v>
      </c>
      <c r="O14" s="113">
        <v>0.26800000000000002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0.21237650655005702</v>
      </c>
      <c r="D15" s="109">
        <f t="shared" si="0"/>
        <v>0.20305360820612131</v>
      </c>
      <c r="E15" s="109">
        <f t="shared" si="0"/>
        <v>0.20305360820612131</v>
      </c>
      <c r="F15" s="109">
        <f t="shared" si="0"/>
        <v>0.12193939821034827</v>
      </c>
      <c r="G15" s="109">
        <f t="shared" si="0"/>
        <v>0.12193939821034827</v>
      </c>
      <c r="H15" s="109">
        <f t="shared" si="0"/>
        <v>0.20995274800000002</v>
      </c>
      <c r="I15" s="109">
        <f t="shared" si="0"/>
        <v>0.20995274800000002</v>
      </c>
      <c r="J15" s="109">
        <f t="shared" si="0"/>
        <v>0.20995274800000002</v>
      </c>
      <c r="K15" s="109">
        <f t="shared" si="0"/>
        <v>0.20995274800000002</v>
      </c>
      <c r="L15" s="109">
        <f t="shared" si="0"/>
        <v>0.15085076800000002</v>
      </c>
      <c r="M15" s="109">
        <f t="shared" si="0"/>
        <v>0.15085076800000002</v>
      </c>
      <c r="N15" s="109">
        <f t="shared" si="0"/>
        <v>0.15085076800000002</v>
      </c>
      <c r="O15" s="109">
        <f t="shared" si="0"/>
        <v>0.15085076800000002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0.54563879999999998</v>
      </c>
      <c r="D2" s="110">
        <v>0.38127359999999999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0.2256956</v>
      </c>
      <c r="D3" s="110">
        <v>0.10669579999999999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0.1843689</v>
      </c>
      <c r="D4" s="110">
        <v>0.38874310000000001</v>
      </c>
      <c r="E4" s="110">
        <v>0.47391873598098699</v>
      </c>
      <c r="F4" s="110">
        <v>0.28096669912338301</v>
      </c>
      <c r="G4" s="110">
        <v>0</v>
      </c>
    </row>
    <row r="5" spans="1:7" x14ac:dyDescent="0.25">
      <c r="B5" s="83" t="s">
        <v>122</v>
      </c>
      <c r="C5" s="109">
        <v>4.4296599999999998E-2</v>
      </c>
      <c r="D5" s="109">
        <v>0.12328749999999999</v>
      </c>
      <c r="E5" s="109">
        <f>1-SUM(E2:E4)</f>
        <v>0.52608126401901301</v>
      </c>
      <c r="F5" s="109">
        <f>1-SUM(F2:F4)</f>
        <v>0.71903330087661699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2022-02-28T05:51:26Z</dcterms:modified>
</cp:coreProperties>
</file>