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DD465A5-4CD9-4CD5-B2EE-FB8637876B7A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D58" i="20" l="1"/>
  <c r="A16" i="2"/>
  <c r="A26" i="2"/>
  <c r="A38" i="2"/>
  <c r="A4" i="2"/>
  <c r="A5" i="2" s="1"/>
  <c r="A6" i="2" s="1"/>
  <c r="A7" i="2" s="1"/>
  <c r="A8" i="2" s="1"/>
  <c r="A9" i="2" s="1"/>
  <c r="A10" i="2" s="1"/>
  <c r="A11" i="2" s="1"/>
  <c r="A12" i="2"/>
  <c r="A14" i="2"/>
  <c r="A18" i="2"/>
  <c r="A20" i="2"/>
  <c r="A22" i="2"/>
  <c r="A24" i="2"/>
  <c r="A28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<sst xmlns="http://schemas.openxmlformats.org/spreadsheetml/2006/main" count="2089" uniqueCount="344">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</sst>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1026212.1875</v>
      </c>
    </row>
    <row r="8" spans="1:3" ht="15" customHeight="1" x14ac:dyDescent="0.25">
      <c r="B8" s="7" t="s">
        <v>8</v>
      </c>
      <c r="C8" s="38">
        <v>0.16500000000000001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0.48369369506835902</v>
      </c>
    </row>
    <row r="11" spans="1:3" ht="15" customHeight="1" x14ac:dyDescent="0.25">
      <c r="B11" s="7" t="s">
        <v>11</v>
      </c>
      <c r="C11" s="38">
        <v>0.88900000000000001</v>
      </c>
    </row>
    <row r="12" spans="1:3" ht="15" customHeight="1" x14ac:dyDescent="0.25">
      <c r="B12" s="7" t="s">
        <v>12</v>
      </c>
      <c r="C12" s="38">
        <v>0.63900000000000001</v>
      </c>
    </row>
    <row r="13" spans="1:3" ht="15" customHeight="1" x14ac:dyDescent="0.25">
      <c r="B13" s="7" t="s">
        <v>13</v>
      </c>
      <c r="C13" s="38">
        <v>0.24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0.14680000000000001</v>
      </c>
    </row>
    <row r="24" spans="1:3" ht="15" customHeight="1" x14ac:dyDescent="0.25">
      <c r="B24" s="10" t="s">
        <v>22</v>
      </c>
      <c r="C24" s="39">
        <v>0.50009999999999999</v>
      </c>
    </row>
    <row r="25" spans="1:3" ht="15" customHeight="1" x14ac:dyDescent="0.25">
      <c r="B25" s="10" t="s">
        <v>23</v>
      </c>
      <c r="C25" s="39">
        <v>0.28989999999999999</v>
      </c>
    </row>
    <row r="26" spans="1:3" ht="15" customHeight="1" x14ac:dyDescent="0.25">
      <c r="B26" s="10" t="s">
        <v>24</v>
      </c>
      <c r="C26" s="39">
        <v>6.3199999999999992E-2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0.35378170370000001</v>
      </c>
    </row>
    <row r="30" spans="1:3" ht="14.25" customHeight="1" x14ac:dyDescent="0.25">
      <c r="B30" s="16" t="s">
        <v>27</v>
      </c>
      <c r="C30" s="102">
        <v>3.566000792E-2</v>
      </c>
    </row>
    <row r="31" spans="1:3" ht="14.25" customHeight="1" x14ac:dyDescent="0.25">
      <c r="B31" s="16" t="s">
        <v>28</v>
      </c>
      <c r="C31" s="102">
        <v>6.3080000780000006E-2</v>
      </c>
    </row>
    <row r="32" spans="1:3" ht="14.25" customHeight="1" x14ac:dyDescent="0.25">
      <c r="B32" s="16" t="s">
        <v>29</v>
      </c>
      <c r="C32" s="102">
        <v>0.54747828759999995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9.1640098001448198</v>
      </c>
    </row>
    <row r="38" spans="1:5" ht="15" customHeight="1" x14ac:dyDescent="0.25">
      <c r="B38" s="22" t="s">
        <v>34</v>
      </c>
      <c r="C38" s="37">
        <v>14.453169288374101</v>
      </c>
      <c r="D38" s="104"/>
      <c r="E38" s="105"/>
    </row>
    <row r="39" spans="1:5" ht="15" customHeight="1" x14ac:dyDescent="0.25">
      <c r="B39" s="22" t="s">
        <v>35</v>
      </c>
      <c r="C39" s="37">
        <v>16.813241233522302</v>
      </c>
      <c r="D39" s="104"/>
      <c r="E39" s="104"/>
    </row>
    <row r="40" spans="1:5" ht="15" customHeight="1" x14ac:dyDescent="0.25">
      <c r="B40" s="22" t="s">
        <v>36</v>
      </c>
      <c r="C40" s="106">
        <v>0.65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8.5109172740000005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2.5335199999999999E-2</v>
      </c>
      <c r="D45" s="104"/>
    </row>
    <row r="46" spans="1:5" ht="15.75" customHeight="1" x14ac:dyDescent="0.25">
      <c r="B46" s="22" t="s">
        <v>41</v>
      </c>
      <c r="C46" s="39">
        <v>9.6192499999999986E-2</v>
      </c>
      <c r="D46" s="104"/>
    </row>
    <row r="47" spans="1:5" ht="15.75" customHeight="1" x14ac:dyDescent="0.25">
      <c r="B47" s="22" t="s">
        <v>42</v>
      </c>
      <c r="C47" s="39">
        <v>0.13703679999999999</v>
      </c>
      <c r="D47" s="104"/>
      <c r="E47" s="105"/>
    </row>
    <row r="48" spans="1:5" ht="15" customHeight="1" x14ac:dyDescent="0.25">
      <c r="B48" s="22" t="s">
        <v>43</v>
      </c>
      <c r="C48" s="40">
        <v>0.74143550000000003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0.62768099999999993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0.108972099999999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0.685295031622842</v>
      </c>
      <c r="C2" s="99">
        <v>0.95</v>
      </c>
      <c r="D2" s="100">
        <v>46.657462083638059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42.717327128317891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236.1160204529337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0.97263747145843082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0.21235715807764499</v>
      </c>
      <c r="C10" s="99">
        <v>0.95</v>
      </c>
      <c r="D10" s="100">
        <v>13.73503902833848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0.21235715807764499</v>
      </c>
      <c r="C11" s="99">
        <v>0.95</v>
      </c>
      <c r="D11" s="100">
        <v>13.73503902833848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0.21235715807764499</v>
      </c>
      <c r="C12" s="99">
        <v>0.95</v>
      </c>
      <c r="D12" s="100">
        <v>13.73503902833848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0.21235715807764499</v>
      </c>
      <c r="C13" s="99">
        <v>0.95</v>
      </c>
      <c r="D13" s="100">
        <v>13.73503902833848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0.21235715807764499</v>
      </c>
      <c r="C14" s="99">
        <v>0.95</v>
      </c>
      <c r="D14" s="100">
        <v>13.73503902833848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0.21235715807764499</v>
      </c>
      <c r="C15" s="99">
        <v>0.95</v>
      </c>
      <c r="D15" s="100">
        <v>13.73503902833848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0.47428176618855961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</v>
      </c>
      <c r="C18" s="99">
        <v>0.95</v>
      </c>
      <c r="D18" s="100">
        <v>5.4969809474092566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5.4969809474092566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0.82735439999999993</v>
      </c>
      <c r="C21" s="99">
        <v>0.95</v>
      </c>
      <c r="D21" s="100">
        <v>8.8005415971440346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23.544341700323429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4.5831213765060994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0.2091378178776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0.165625318868417</v>
      </c>
      <c r="C27" s="99">
        <v>0.95</v>
      </c>
      <c r="D27" s="100">
        <v>19.732801874256189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0.81251262937657198</v>
      </c>
      <c r="C29" s="99">
        <v>0.95</v>
      </c>
      <c r="D29" s="100">
        <v>87.693263589511574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0.2992427386952129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2.5000000000000001E-2</v>
      </c>
      <c r="C32" s="99">
        <v>0.95</v>
      </c>
      <c r="D32" s="100">
        <v>0.98736889208471235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0.1609794044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6.3501454073226729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0.90188809629387701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5.4124452918767919E-2</v>
      </c>
      <c r="C3" s="118">
        <f>frac_mam_1_5months * 2.6</f>
        <v>5.4124452918767919E-2</v>
      </c>
      <c r="D3" s="118">
        <f>frac_mam_6_11months * 2.6</f>
        <v>2.759497687220586E-2</v>
      </c>
      <c r="E3" s="118">
        <f>frac_mam_12_23months * 2.6</f>
        <v>3.442741241306068E-2</v>
      </c>
      <c r="F3" s="118">
        <f>frac_mam_24_59months * 2.6</f>
        <v>2.099740877747526E-2</v>
      </c>
    </row>
    <row r="4" spans="1:6" ht="15.75" customHeight="1" x14ac:dyDescent="0.25">
      <c r="A4" s="4" t="s">
        <v>205</v>
      </c>
      <c r="B4" s="118">
        <f>frac_sam_1month * 2.6</f>
        <v>2.9272668249905077E-2</v>
      </c>
      <c r="C4" s="118">
        <f>frac_sam_1_5months * 2.6</f>
        <v>2.9272668249905077E-2</v>
      </c>
      <c r="D4" s="118">
        <f>frac_sam_6_11months * 2.6</f>
        <v>1.3856680504977702E-2</v>
      </c>
      <c r="E4" s="118">
        <f>frac_sam_12_23months * 2.6</f>
        <v>1.053983373567462E-2</v>
      </c>
      <c r="F4" s="118">
        <f>frac_sam_24_59months * 2.6</f>
        <v>1.9626202527432799E-3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0.16500000000000001</v>
      </c>
      <c r="E2" s="51">
        <f>food_insecure</f>
        <v>0.16500000000000001</v>
      </c>
      <c r="F2" s="51">
        <f>food_insecure</f>
        <v>0.16500000000000001</v>
      </c>
      <c r="G2" s="51">
        <f>food_insecure</f>
        <v>0.16500000000000001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0.16500000000000001</v>
      </c>
      <c r="F5" s="51">
        <f>food_insecure</f>
        <v>0.16500000000000001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0.16500000000000001</v>
      </c>
      <c r="F8" s="51">
        <f>food_insecure</f>
        <v>0.16500000000000001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0.16500000000000001</v>
      </c>
      <c r="F9" s="51">
        <f>food_insecure</f>
        <v>0.16500000000000001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0.63900000000000001</v>
      </c>
      <c r="E10" s="51">
        <f>IF(ISBLANK(comm_deliv), frac_children_health_facility,1)</f>
        <v>0.63900000000000001</v>
      </c>
      <c r="F10" s="51">
        <f>IF(ISBLANK(comm_deliv), frac_children_health_facility,1)</f>
        <v>0.63900000000000001</v>
      </c>
      <c r="G10" s="51">
        <f>IF(ISBLANK(comm_deliv), frac_children_health_facility,1)</f>
        <v>0.63900000000000001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0.16500000000000001</v>
      </c>
      <c r="I15" s="51">
        <f>food_insecure</f>
        <v>0.16500000000000001</v>
      </c>
      <c r="J15" s="51">
        <f>food_insecure</f>
        <v>0.16500000000000001</v>
      </c>
      <c r="K15" s="51">
        <f>food_insecure</f>
        <v>0.16500000000000001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0.88900000000000001</v>
      </c>
      <c r="I18" s="51">
        <f>frac_PW_health_facility</f>
        <v>0.88900000000000001</v>
      </c>
      <c r="J18" s="51">
        <f>frac_PW_health_facility</f>
        <v>0.88900000000000001</v>
      </c>
      <c r="K18" s="51">
        <f>frac_PW_health_facility</f>
        <v>0.88900000000000001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</v>
      </c>
      <c r="M24" s="51">
        <f>famplan_unmet_need</f>
        <v>0.24</v>
      </c>
      <c r="N24" s="51">
        <f>famplan_unmet_need</f>
        <v>0.24</v>
      </c>
      <c r="O24" s="51">
        <f>famplan_unmet_need</f>
        <v>0.24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0.2708801028823854</v>
      </c>
      <c r="M25" s="51">
        <f>(1-food_insecure)*(0.49)+food_insecure*(0.7)</f>
        <v>0.52464999999999995</v>
      </c>
      <c r="N25" s="51">
        <f>(1-food_insecure)*(0.49)+food_insecure*(0.7)</f>
        <v>0.52464999999999995</v>
      </c>
      <c r="O25" s="51">
        <f>(1-food_insecure)*(0.49)+food_insecure*(0.7)</f>
        <v>0.52464999999999995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0.11609147266387945</v>
      </c>
      <c r="M26" s="51">
        <f>(1-food_insecure)*(0.21)+food_insecure*(0.3)</f>
        <v>0.22484999999999999</v>
      </c>
      <c r="N26" s="51">
        <f>(1-food_insecure)*(0.21)+food_insecure*(0.3)</f>
        <v>0.22484999999999999</v>
      </c>
      <c r="O26" s="51">
        <f>(1-food_insecure)*(0.21)+food_insecure*(0.3)</f>
        <v>0.22484999999999999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0.12933472938537607</v>
      </c>
      <c r="M27" s="51">
        <f>(1-food_insecure)*(0.3)</f>
        <v>0.2505</v>
      </c>
      <c r="N27" s="51">
        <f>(1-food_insecure)*(0.3)</f>
        <v>0.2505</v>
      </c>
      <c r="O27" s="51">
        <f>(1-food_insecure)*(0.3)</f>
        <v>0.2505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0.48369369506835896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199375.51180000001</v>
      </c>
      <c r="C2" s="107">
        <v>494000</v>
      </c>
      <c r="D2" s="107">
        <v>934000</v>
      </c>
      <c r="E2" s="107">
        <v>759000</v>
      </c>
      <c r="F2" s="107">
        <v>555000</v>
      </c>
      <c r="G2" s="108">
        <f t="shared" ref="G2:G16" si="0">C2+D2+E2+F2</f>
        <v>2742000</v>
      </c>
      <c r="H2" s="108">
        <f t="shared" ref="H2:H40" si="1">(B2 + stillbirth*B2/(1000-stillbirth))/(1-abortion)</f>
        <v>228507.89336781861</v>
      </c>
      <c r="I2" s="108">
        <f t="shared" ref="I2:I40" si="2">G2-H2</f>
        <v>2513492.1066321814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199081.86480000001</v>
      </c>
      <c r="C3" s="107">
        <v>492000</v>
      </c>
      <c r="D3" s="107">
        <v>944000</v>
      </c>
      <c r="E3" s="107">
        <v>776000</v>
      </c>
      <c r="F3" s="107">
        <v>575000</v>
      </c>
      <c r="G3" s="108">
        <f t="shared" si="0"/>
        <v>2787000</v>
      </c>
      <c r="H3" s="108">
        <f t="shared" si="1"/>
        <v>228171.33921050018</v>
      </c>
      <c r="I3" s="108">
        <f t="shared" si="2"/>
        <v>2558828.6607895</v>
      </c>
    </row>
    <row r="4" spans="1:9" ht="15.75" customHeight="1" x14ac:dyDescent="0.25">
      <c r="A4" s="7">
        <f t="shared" si="3"/>
        <v>2023</v>
      </c>
      <c r="B4" s="43">
        <v>198691.18900000001</v>
      </c>
      <c r="C4" s="107">
        <v>489000</v>
      </c>
      <c r="D4" s="107">
        <v>953000</v>
      </c>
      <c r="E4" s="107">
        <v>794000</v>
      </c>
      <c r="F4" s="107">
        <v>594000</v>
      </c>
      <c r="G4" s="108">
        <f t="shared" si="0"/>
        <v>2830000</v>
      </c>
      <c r="H4" s="108">
        <f t="shared" si="1"/>
        <v>227723.57858412329</v>
      </c>
      <c r="I4" s="108">
        <f t="shared" si="2"/>
        <v>2602276.4214158766</v>
      </c>
    </row>
    <row r="5" spans="1:9" ht="15.75" customHeight="1" x14ac:dyDescent="0.25">
      <c r="A5" s="7">
        <f t="shared" si="3"/>
        <v>2024</v>
      </c>
      <c r="B5" s="43">
        <v>198165.04680000001</v>
      </c>
      <c r="C5" s="107">
        <v>486000</v>
      </c>
      <c r="D5" s="107">
        <v>960000</v>
      </c>
      <c r="E5" s="107">
        <v>812000</v>
      </c>
      <c r="F5" s="107">
        <v>615000</v>
      </c>
      <c r="G5" s="108">
        <f t="shared" si="0"/>
        <v>2873000</v>
      </c>
      <c r="H5" s="108">
        <f t="shared" si="1"/>
        <v>227120.55745756428</v>
      </c>
      <c r="I5" s="108">
        <f t="shared" si="2"/>
        <v>2645879.4425424356</v>
      </c>
    </row>
    <row r="6" spans="1:9" ht="15.75" customHeight="1" x14ac:dyDescent="0.25">
      <c r="A6" s="7">
        <f t="shared" si="3"/>
        <v>2025</v>
      </c>
      <c r="B6" s="43">
        <v>197505.405</v>
      </c>
      <c r="C6" s="107">
        <v>482000</v>
      </c>
      <c r="D6" s="107">
        <v>966000</v>
      </c>
      <c r="E6" s="107">
        <v>829000</v>
      </c>
      <c r="F6" s="107">
        <v>633000</v>
      </c>
      <c r="G6" s="108">
        <f t="shared" si="0"/>
        <v>2910000</v>
      </c>
      <c r="H6" s="108">
        <f t="shared" si="1"/>
        <v>226364.53001600684</v>
      </c>
      <c r="I6" s="108">
        <f t="shared" si="2"/>
        <v>2683635.4699839931</v>
      </c>
    </row>
    <row r="7" spans="1:9" ht="15.75" customHeight="1" x14ac:dyDescent="0.25">
      <c r="A7" s="7">
        <f t="shared" si="3"/>
        <v>2026</v>
      </c>
      <c r="B7" s="43">
        <v>196623.0962</v>
      </c>
      <c r="C7" s="107">
        <v>477000</v>
      </c>
      <c r="D7" s="107">
        <v>969000</v>
      </c>
      <c r="E7" s="107">
        <v>846000</v>
      </c>
      <c r="F7" s="107">
        <v>651000</v>
      </c>
      <c r="G7" s="108">
        <f t="shared" si="0"/>
        <v>2943000</v>
      </c>
      <c r="H7" s="108">
        <f t="shared" si="1"/>
        <v>225353.29988364168</v>
      </c>
      <c r="I7" s="108">
        <f t="shared" si="2"/>
        <v>2717646.7001163582</v>
      </c>
    </row>
    <row r="8" spans="1:9" ht="15.75" customHeight="1" x14ac:dyDescent="0.25">
      <c r="A8" s="7">
        <f t="shared" si="3"/>
        <v>2027</v>
      </c>
      <c r="B8" s="43">
        <v>195627.03159999999</v>
      </c>
      <c r="C8" s="107">
        <v>472000</v>
      </c>
      <c r="D8" s="107">
        <v>972000</v>
      </c>
      <c r="E8" s="107">
        <v>862000</v>
      </c>
      <c r="F8" s="107">
        <v>669000</v>
      </c>
      <c r="G8" s="108">
        <f t="shared" si="0"/>
        <v>2975000</v>
      </c>
      <c r="H8" s="108">
        <f t="shared" si="1"/>
        <v>224211.69216387023</v>
      </c>
      <c r="I8" s="108">
        <f t="shared" si="2"/>
        <v>2750788.3078361298</v>
      </c>
    </row>
    <row r="9" spans="1:9" ht="15.75" customHeight="1" x14ac:dyDescent="0.25">
      <c r="A9" s="7">
        <f t="shared" si="3"/>
        <v>2028</v>
      </c>
      <c r="B9" s="43">
        <v>194500.3385999999</v>
      </c>
      <c r="C9" s="107">
        <v>467000</v>
      </c>
      <c r="D9" s="107">
        <v>973000</v>
      </c>
      <c r="E9" s="107">
        <v>878000</v>
      </c>
      <c r="F9" s="107">
        <v>686000</v>
      </c>
      <c r="G9" s="108">
        <f t="shared" si="0"/>
        <v>3004000</v>
      </c>
      <c r="H9" s="108">
        <f t="shared" si="1"/>
        <v>222920.3688635416</v>
      </c>
      <c r="I9" s="108">
        <f t="shared" si="2"/>
        <v>2781079.6311364584</v>
      </c>
    </row>
    <row r="10" spans="1:9" ht="15.75" customHeight="1" x14ac:dyDescent="0.25">
      <c r="A10" s="7">
        <f t="shared" si="3"/>
        <v>2029</v>
      </c>
      <c r="B10" s="43">
        <v>193227.49019999991</v>
      </c>
      <c r="C10" s="107">
        <v>463000</v>
      </c>
      <c r="D10" s="107">
        <v>971000</v>
      </c>
      <c r="E10" s="107">
        <v>892000</v>
      </c>
      <c r="F10" s="107">
        <v>703000</v>
      </c>
      <c r="G10" s="108">
        <f t="shared" si="0"/>
        <v>3029000</v>
      </c>
      <c r="H10" s="108">
        <f t="shared" si="1"/>
        <v>221461.53420609198</v>
      </c>
      <c r="I10" s="108">
        <f t="shared" si="2"/>
        <v>2807538.4657939081</v>
      </c>
    </row>
    <row r="11" spans="1:9" ht="15.75" customHeight="1" x14ac:dyDescent="0.25">
      <c r="A11" s="7">
        <f t="shared" si="3"/>
        <v>2030</v>
      </c>
      <c r="B11" s="43">
        <v>191828.723</v>
      </c>
      <c r="C11" s="107">
        <v>461000</v>
      </c>
      <c r="D11" s="107">
        <v>967000</v>
      </c>
      <c r="E11" s="107">
        <v>905000</v>
      </c>
      <c r="F11" s="107">
        <v>721000</v>
      </c>
      <c r="G11" s="108">
        <f t="shared" si="0"/>
        <v>3054000</v>
      </c>
      <c r="H11" s="108">
        <f t="shared" si="1"/>
        <v>219858.38172613943</v>
      </c>
      <c r="I11" s="108">
        <f t="shared" si="2"/>
        <v>2834141.6182738608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0.1147760351077817</v>
      </c>
    </row>
    <row r="5" spans="1:8" ht="15.75" customHeight="1" x14ac:dyDescent="0.25">
      <c r="B5" s="13" t="s">
        <v>70</v>
      </c>
      <c r="C5" s="44">
        <v>4.4256510457350823E-2</v>
      </c>
    </row>
    <row r="6" spans="1:8" ht="15.75" customHeight="1" x14ac:dyDescent="0.25">
      <c r="B6" s="13" t="s">
        <v>71</v>
      </c>
      <c r="C6" s="44">
        <v>0.13307012370577639</v>
      </c>
    </row>
    <row r="7" spans="1:8" ht="15.75" customHeight="1" x14ac:dyDescent="0.25">
      <c r="B7" s="13" t="s">
        <v>72</v>
      </c>
      <c r="C7" s="44">
        <v>0.3564622360113876</v>
      </c>
    </row>
    <row r="8" spans="1:8" ht="15.75" customHeight="1" x14ac:dyDescent="0.25">
      <c r="B8" s="13" t="s">
        <v>73</v>
      </c>
      <c r="C8" s="44">
        <v>8.903333702310676E-3</v>
      </c>
    </row>
    <row r="9" spans="1:8" ht="15.75" customHeight="1" x14ac:dyDescent="0.25">
      <c r="B9" s="13" t="s">
        <v>74</v>
      </c>
      <c r="C9" s="44">
        <v>0.21499514763180719</v>
      </c>
    </row>
    <row r="10" spans="1:8" ht="15.75" customHeight="1" x14ac:dyDescent="0.25">
      <c r="B10" s="13" t="s">
        <v>75</v>
      </c>
      <c r="C10" s="44">
        <v>0.12753661338358549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0.1316971125996719</v>
      </c>
      <c r="D14" s="44">
        <v>0.1316971125996719</v>
      </c>
      <c r="E14" s="44">
        <v>0.1316971125996719</v>
      </c>
      <c r="F14" s="44">
        <v>0.1316971125996719</v>
      </c>
    </row>
    <row r="15" spans="1:8" ht="15.75" customHeight="1" x14ac:dyDescent="0.25">
      <c r="B15" s="13" t="s">
        <v>82</v>
      </c>
      <c r="C15" s="44">
        <v>0.2178745491537083</v>
      </c>
      <c r="D15" s="44">
        <v>0.2178745491537083</v>
      </c>
      <c r="E15" s="44">
        <v>0.2178745491537083</v>
      </c>
      <c r="F15" s="44">
        <v>0.2178745491537083</v>
      </c>
    </row>
    <row r="16" spans="1:8" ht="15.75" customHeight="1" x14ac:dyDescent="0.25">
      <c r="B16" s="13" t="s">
        <v>83</v>
      </c>
      <c r="C16" s="44">
        <v>2.0877816551552391E-2</v>
      </c>
      <c r="D16" s="44">
        <v>2.0877816551552391E-2</v>
      </c>
      <c r="E16" s="44">
        <v>2.0877816551552391E-2</v>
      </c>
      <c r="F16" s="44">
        <v>2.0877816551552391E-2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7.4969250873400907E-3</v>
      </c>
      <c r="D19" s="44">
        <v>7.4969250873400907E-3</v>
      </c>
      <c r="E19" s="44">
        <v>7.4969250873400907E-3</v>
      </c>
      <c r="F19" s="44">
        <v>7.4969250873400907E-3</v>
      </c>
    </row>
    <row r="20" spans="1:8" ht="15.75" customHeight="1" x14ac:dyDescent="0.25">
      <c r="B20" s="13" t="s">
        <v>87</v>
      </c>
      <c r="C20" s="44">
        <v>9.7667723430144258E-3</v>
      </c>
      <c r="D20" s="44">
        <v>9.7667723430144258E-3</v>
      </c>
      <c r="E20" s="44">
        <v>9.7667723430144258E-3</v>
      </c>
      <c r="F20" s="44">
        <v>9.7667723430144258E-3</v>
      </c>
    </row>
    <row r="21" spans="1:8" ht="15.75" customHeight="1" x14ac:dyDescent="0.25">
      <c r="B21" s="13" t="s">
        <v>88</v>
      </c>
      <c r="C21" s="44">
        <v>7.178649595029292E-2</v>
      </c>
      <c r="D21" s="44">
        <v>7.178649595029292E-2</v>
      </c>
      <c r="E21" s="44">
        <v>7.178649595029292E-2</v>
      </c>
      <c r="F21" s="44">
        <v>7.178649595029292E-2</v>
      </c>
    </row>
    <row r="22" spans="1:8" ht="15.75" customHeight="1" x14ac:dyDescent="0.25">
      <c r="B22" s="13" t="s">
        <v>89</v>
      </c>
      <c r="C22" s="44">
        <v>0.54050032831441985</v>
      </c>
      <c r="D22" s="44">
        <v>0.54050032831441985</v>
      </c>
      <c r="E22" s="44">
        <v>0.54050032831441985</v>
      </c>
      <c r="F22" s="44">
        <v>0.54050032831441985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2.3295386000000001E-2</v>
      </c>
    </row>
    <row r="27" spans="1:8" ht="15.75" customHeight="1" x14ac:dyDescent="0.25">
      <c r="B27" s="13" t="s">
        <v>92</v>
      </c>
      <c r="C27" s="44">
        <v>9.7438085999999993E-2</v>
      </c>
    </row>
    <row r="28" spans="1:8" ht="15.75" customHeight="1" x14ac:dyDescent="0.25">
      <c r="B28" s="13" t="s">
        <v>93</v>
      </c>
      <c r="C28" s="44">
        <v>0.31612977399999997</v>
      </c>
    </row>
    <row r="29" spans="1:8" ht="15.75" customHeight="1" x14ac:dyDescent="0.25">
      <c r="B29" s="13" t="s">
        <v>94</v>
      </c>
      <c r="C29" s="44">
        <v>0.192412257</v>
      </c>
    </row>
    <row r="30" spans="1:8" ht="15.75" customHeight="1" x14ac:dyDescent="0.25">
      <c r="B30" s="13" t="s">
        <v>95</v>
      </c>
      <c r="C30" s="44">
        <v>0.10694290400000001</v>
      </c>
    </row>
    <row r="31" spans="1:8" ht="15.75" customHeight="1" x14ac:dyDescent="0.25">
      <c r="B31" s="13" t="s">
        <v>96</v>
      </c>
      <c r="C31" s="44">
        <v>2.3714310999999998E-2</v>
      </c>
    </row>
    <row r="32" spans="1:8" ht="15.75" customHeight="1" x14ac:dyDescent="0.25">
      <c r="B32" s="13" t="s">
        <v>97</v>
      </c>
      <c r="C32" s="44">
        <v>2.6508690000000001E-3</v>
      </c>
    </row>
    <row r="33" spans="2:3" ht="15.75" customHeight="1" x14ac:dyDescent="0.25">
      <c r="B33" s="13" t="s">
        <v>98</v>
      </c>
      <c r="C33" s="44">
        <v>0.189281701</v>
      </c>
    </row>
    <row r="34" spans="2:3" ht="15.75" customHeight="1" x14ac:dyDescent="0.25">
      <c r="B34" s="13" t="s">
        <v>99</v>
      </c>
      <c r="C34" s="44">
        <v>4.813471099999999E-2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0.59898171702762282</v>
      </c>
      <c r="D2" s="109">
        <f>IFERROR(1-_xlfn.NORM.DIST(_xlfn.NORM.INV(SUM(D4:D5), 0, 1) + 1, 0, 1, TRUE), "")</f>
        <v>0.59898171702762282</v>
      </c>
      <c r="E2" s="109">
        <f>IFERROR(1-_xlfn.NORM.DIST(_xlfn.NORM.INV(SUM(E4:E5), 0, 1) + 1, 0, 1, TRUE), "")</f>
        <v>0.53412716100807456</v>
      </c>
      <c r="F2" s="109">
        <f>IFERROR(1-_xlfn.NORM.DIST(_xlfn.NORM.INV(SUM(F4:F5), 0, 1) + 1, 0, 1, TRUE), "")</f>
        <v>0.4337635678713434</v>
      </c>
      <c r="G2" s="109">
        <f>IFERROR(1-_xlfn.NORM.DIST(_xlfn.NORM.INV(SUM(G4:G5), 0, 1) + 1, 0, 1, TRUE), "")</f>
        <v>0.34791472689662806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0.29549854864935243</v>
      </c>
      <c r="D3" s="109">
        <f>IFERROR(_xlfn.NORM.DIST(_xlfn.NORM.INV(SUM(D4:D5), 0, 1) + 1, 0, 1, TRUE) - SUM(D4:D5), "")</f>
        <v>0.29549854864935243</v>
      </c>
      <c r="E3" s="109">
        <f>IFERROR(_xlfn.NORM.DIST(_xlfn.NORM.INV(SUM(E4:E5), 0, 1) + 1, 0, 1, TRUE) - SUM(E4:E5), "")</f>
        <v>0.32705561806564065</v>
      </c>
      <c r="F3" s="109">
        <f>IFERROR(_xlfn.NORM.DIST(_xlfn.NORM.INV(SUM(F4:F5), 0, 1) + 1, 0, 1, TRUE) - SUM(F4:F5), "")</f>
        <v>0.36387035944412993</v>
      </c>
      <c r="G3" s="109">
        <f>IFERROR(_xlfn.NORM.DIST(_xlfn.NORM.INV(SUM(G4:G5), 0, 1) + 1, 0, 1, TRUE) - SUM(G4:G5), "")</f>
        <v>0.3808374987408073</v>
      </c>
    </row>
    <row r="4" spans="1:15" ht="15.75" customHeight="1" x14ac:dyDescent="0.25">
      <c r="B4" s="7" t="s">
        <v>104</v>
      </c>
      <c r="C4" s="110">
        <v>7.1878381073474898E-2</v>
      </c>
      <c r="D4" s="110">
        <v>7.1878381073474898E-2</v>
      </c>
      <c r="E4" s="110">
        <v>9.9595688283443506E-2</v>
      </c>
      <c r="F4" s="110">
        <v>0.15214909613132499</v>
      </c>
      <c r="G4" s="110">
        <v>0.19974066317081501</v>
      </c>
    </row>
    <row r="5" spans="1:15" ht="15.75" customHeight="1" x14ac:dyDescent="0.25">
      <c r="B5" s="7" t="s">
        <v>105</v>
      </c>
      <c r="C5" s="110">
        <v>3.36413532495499E-2</v>
      </c>
      <c r="D5" s="110">
        <v>3.36413532495499E-2</v>
      </c>
      <c r="E5" s="110">
        <v>3.9221532642841297E-2</v>
      </c>
      <c r="F5" s="110">
        <v>5.0216976553201703E-2</v>
      </c>
      <c r="G5" s="110">
        <v>7.1507111191749601E-2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0.80264992564769799</v>
      </c>
      <c r="D8" s="109">
        <f>IFERROR(1-_xlfn.NORM.DIST(_xlfn.NORM.INV(SUM(D10:D11), 0, 1) + 1, 0, 1, TRUE), "")</f>
        <v>0.80264992564769799</v>
      </c>
      <c r="E8" s="109">
        <f>IFERROR(1-_xlfn.NORM.DIST(_xlfn.NORM.INV(SUM(E10:E11), 0, 1) + 1, 0, 1, TRUE), "")</f>
        <v>0.87406894566520488</v>
      </c>
      <c r="F8" s="109">
        <f>IFERROR(1-_xlfn.NORM.DIST(_xlfn.NORM.INV(SUM(F10:F11), 0, 1) + 1, 0, 1, TRUE), "")</f>
        <v>0.86717232760775709</v>
      </c>
      <c r="G8" s="109">
        <f>IFERROR(1-_xlfn.NORM.DIST(_xlfn.NORM.INV(SUM(G10:G11), 0, 1) + 1, 0, 1, TRUE), "")</f>
        <v>0.91506755463138656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0.16527425851819699</v>
      </c>
      <c r="D9" s="109">
        <f>IFERROR(_xlfn.NORM.DIST(_xlfn.NORM.INV(SUM(D10:D11), 0, 1) + 1, 0, 1, TRUE) - SUM(D10:D11), "")</f>
        <v>0.16527425851819699</v>
      </c>
      <c r="E9" s="109">
        <f>IFERROR(_xlfn.NORM.DIST(_xlfn.NORM.INV(SUM(E10:E11), 0, 1) + 1, 0, 1, TRUE) - SUM(E10:E11), "")</f>
        <v>0.10998810918972446</v>
      </c>
      <c r="F9" s="109">
        <f>IFERROR(_xlfn.NORM.DIST(_xlfn.NORM.INV(SUM(F10:F11), 0, 1) + 1, 0, 1, TRUE) - SUM(F10:F11), "")</f>
        <v>0.11553257771965239</v>
      </c>
      <c r="G9" s="109">
        <f>IFERROR(_xlfn.NORM.DIST(_xlfn.NORM.INV(SUM(G10:G11), 0, 1) + 1, 0, 1, TRUE) - SUM(G10:G11), "")</f>
        <v>7.6101664972375527E-2</v>
      </c>
    </row>
    <row r="10" spans="1:15" ht="15.75" customHeight="1" x14ac:dyDescent="0.25">
      <c r="B10" s="7" t="s">
        <v>109</v>
      </c>
      <c r="C10" s="110">
        <v>2.08170972764492E-2</v>
      </c>
      <c r="D10" s="110">
        <v>2.08170972764492E-2</v>
      </c>
      <c r="E10" s="110">
        <v>1.06134526431561E-2</v>
      </c>
      <c r="F10" s="110">
        <v>1.3241312466561799E-2</v>
      </c>
      <c r="G10" s="110">
        <v>8.0759264528750992E-3</v>
      </c>
    </row>
    <row r="11" spans="1:15" ht="15.75" customHeight="1" x14ac:dyDescent="0.25">
      <c r="B11" s="7" t="s">
        <v>110</v>
      </c>
      <c r="C11" s="110">
        <v>1.1258718557655799E-2</v>
      </c>
      <c r="D11" s="110">
        <v>1.1258718557655799E-2</v>
      </c>
      <c r="E11" s="110">
        <v>5.3294925019145003E-3</v>
      </c>
      <c r="F11" s="110">
        <v>4.0537822060286999E-3</v>
      </c>
      <c r="G11" s="110">
        <v>7.5485394336279998E-4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0.64111971849999994</v>
      </c>
      <c r="D14" s="112">
        <v>0.61129918249399995</v>
      </c>
      <c r="E14" s="112">
        <v>0.61129918249399995</v>
      </c>
      <c r="F14" s="112">
        <v>0.28696047060300001</v>
      </c>
      <c r="G14" s="112">
        <v>0.28696047060300001</v>
      </c>
      <c r="H14" s="113">
        <v>0.21299999999999999</v>
      </c>
      <c r="I14" s="113">
        <v>0.21299999999999999</v>
      </c>
      <c r="J14" s="113">
        <v>0.21299999999999999</v>
      </c>
      <c r="K14" s="113">
        <v>0.21299999999999999</v>
      </c>
      <c r="L14" s="113">
        <v>0.17599999999999999</v>
      </c>
      <c r="M14" s="113">
        <v>0.17599999999999999</v>
      </c>
      <c r="N14" s="113">
        <v>0.17599999999999999</v>
      </c>
      <c r="O14" s="113">
        <v>0.17599999999999999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0.40241866602779841</v>
      </c>
      <c r="D15" s="109">
        <f t="shared" si="0"/>
        <v>0.38370088216701637</v>
      </c>
      <c r="E15" s="109">
        <f t="shared" si="0"/>
        <v>0.38370088216701637</v>
      </c>
      <c r="F15" s="109">
        <f t="shared" si="0"/>
        <v>0.18011963514856164</v>
      </c>
      <c r="G15" s="109">
        <f t="shared" si="0"/>
        <v>0.18011963514856164</v>
      </c>
      <c r="H15" s="109">
        <f t="shared" si="0"/>
        <v>0.13369605299999998</v>
      </c>
      <c r="I15" s="109">
        <f t="shared" si="0"/>
        <v>0.13369605299999998</v>
      </c>
      <c r="J15" s="109">
        <f t="shared" si="0"/>
        <v>0.13369605299999998</v>
      </c>
      <c r="K15" s="109">
        <f t="shared" si="0"/>
        <v>0.13369605299999998</v>
      </c>
      <c r="L15" s="109">
        <f t="shared" si="0"/>
        <v>0.11047185599999998</v>
      </c>
      <c r="M15" s="109">
        <f t="shared" si="0"/>
        <v>0.11047185599999998</v>
      </c>
      <c r="N15" s="109">
        <f t="shared" si="0"/>
        <v>0.11047185599999998</v>
      </c>
      <c r="O15" s="109">
        <f t="shared" si="0"/>
        <v>0.11047185599999998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0.44692313671112099</v>
      </c>
      <c r="D2" s="110">
        <v>0.30249359999999997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8.6899355053901714E-2</v>
      </c>
      <c r="D3" s="110">
        <v>0.16129950000000001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0.42141461372375499</v>
      </c>
      <c r="D4" s="110">
        <v>0.4591578</v>
      </c>
      <c r="E4" s="110">
        <v>0.79619401693344105</v>
      </c>
      <c r="F4" s="110">
        <v>0.58911865949630704</v>
      </c>
      <c r="G4" s="110">
        <v>0</v>
      </c>
    </row>
    <row r="5" spans="1:7" x14ac:dyDescent="0.25">
      <c r="B5" s="83" t="s">
        <v>122</v>
      </c>
      <c r="C5" s="109">
        <v>4.4762894511222798E-2</v>
      </c>
      <c r="D5" s="109">
        <v>7.7049203217029599E-2</v>
      </c>
      <c r="E5" s="109">
        <f>1-SUM(E2:E4)</f>
        <v>0.20380598306655895</v>
      </c>
      <c r="F5" s="109">
        <f>1-SUM(F2:F4)</f>
        <v>0.41088134050369296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2022-02-28T05:52:34Z</dcterms:modified>
</cp:coreProperties>
</file>