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6E9ABE0-7E21-4AB6-880E-94BDEF5EB23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<sst xmlns="http://schemas.openxmlformats.org/spreadsheetml/2006/main" count="2089" uniqueCount="344">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</sst>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593294.87890625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0.61118221282958995</v>
      </c>
    </row>
    <row r="11" spans="1:3" ht="15" customHeight="1" x14ac:dyDescent="0.25">
      <c r="B11" s="7" t="s">
        <v>11</v>
      </c>
      <c r="C11" s="38">
        <v>0.75099999999999989</v>
      </c>
    </row>
    <row r="12" spans="1:3" ht="15" customHeight="1" x14ac:dyDescent="0.25">
      <c r="B12" s="7" t="s">
        <v>12</v>
      </c>
      <c r="C12" s="38">
        <v>0.79700000000000004</v>
      </c>
    </row>
    <row r="13" spans="1:3" ht="15" customHeight="1" x14ac:dyDescent="0.25">
      <c r="B13" s="7" t="s">
        <v>13</v>
      </c>
      <c r="C13" s="38">
        <v>0.18099999999999999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0.1696</v>
      </c>
    </row>
    <row r="24" spans="1:3" ht="15" customHeight="1" x14ac:dyDescent="0.25">
      <c r="B24" s="10" t="s">
        <v>22</v>
      </c>
      <c r="C24" s="39">
        <v>0.5242</v>
      </c>
    </row>
    <row r="25" spans="1:3" ht="15" customHeight="1" x14ac:dyDescent="0.25">
      <c r="B25" s="10" t="s">
        <v>23</v>
      </c>
      <c r="C25" s="39">
        <v>0.2732</v>
      </c>
    </row>
    <row r="26" spans="1:3" ht="15" customHeight="1" x14ac:dyDescent="0.25">
      <c r="B26" s="10" t="s">
        <v>24</v>
      </c>
      <c r="C26" s="39">
        <v>3.3000000000000002E-2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0.25506848069972698</v>
      </c>
    </row>
    <row r="30" spans="1:3" ht="14.25" customHeight="1" x14ac:dyDescent="0.25">
      <c r="B30" s="16" t="s">
        <v>27</v>
      </c>
      <c r="C30" s="102">
        <v>0.13864400423683301</v>
      </c>
    </row>
    <row r="31" spans="1:3" ht="14.25" customHeight="1" x14ac:dyDescent="0.25">
      <c r="B31" s="16" t="s">
        <v>28</v>
      </c>
      <c r="C31" s="102">
        <v>0.12364103935404901</v>
      </c>
    </row>
    <row r="32" spans="1:3" ht="14.25" customHeight="1" x14ac:dyDescent="0.25">
      <c r="B32" s="16" t="s">
        <v>29</v>
      </c>
      <c r="C32" s="102">
        <v>0.48264647570939001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6.5613446537902904</v>
      </c>
    </row>
    <row r="38" spans="1:5" ht="15" customHeight="1" x14ac:dyDescent="0.25">
      <c r="B38" s="22" t="s">
        <v>34</v>
      </c>
      <c r="C38" s="37">
        <v>11.436875924655901</v>
      </c>
      <c r="D38" s="104"/>
      <c r="E38" s="105"/>
    </row>
    <row r="39" spans="1:5" ht="15" customHeight="1" x14ac:dyDescent="0.25">
      <c r="B39" s="22" t="s">
        <v>35</v>
      </c>
      <c r="C39" s="37">
        <v>13.285973421218999</v>
      </c>
      <c r="D39" s="104"/>
      <c r="E39" s="104"/>
    </row>
    <row r="40" spans="1:5" ht="15" customHeight="1" x14ac:dyDescent="0.25">
      <c r="B40" s="22" t="s">
        <v>36</v>
      </c>
      <c r="C40" s="106">
        <v>0.46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10.098556009999999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2.6866600000000001E-2</v>
      </c>
      <c r="D45" s="104"/>
    </row>
    <row r="46" spans="1:5" ht="15.75" customHeight="1" x14ac:dyDescent="0.25">
      <c r="B46" s="22" t="s">
        <v>41</v>
      </c>
      <c r="C46" s="39">
        <v>0.1015368</v>
      </c>
      <c r="D46" s="104"/>
    </row>
    <row r="47" spans="1:5" ht="15.75" customHeight="1" x14ac:dyDescent="0.25">
      <c r="B47" s="22" t="s">
        <v>42</v>
      </c>
      <c r="C47" s="39">
        <v>0.12637770000000001</v>
      </c>
      <c r="D47" s="104"/>
      <c r="E47" s="105"/>
    </row>
    <row r="48" spans="1:5" ht="15" customHeight="1" x14ac:dyDescent="0.25">
      <c r="B48" s="22" t="s">
        <v>43</v>
      </c>
      <c r="C48" s="40">
        <v>0.74521890000000002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0.564581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0.10295944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0.69850159948073298</v>
      </c>
      <c r="C2" s="99">
        <v>0.95</v>
      </c>
      <c r="D2" s="100">
        <v>58.536923175170507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39.891505403581561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422.35845794346858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0.63646603499323506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0.21644956950461899</v>
      </c>
      <c r="C10" s="99">
        <v>0.95</v>
      </c>
      <c r="D10" s="100">
        <v>13.02380484737747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0.21644956950461899</v>
      </c>
      <c r="C11" s="99">
        <v>0.95</v>
      </c>
      <c r="D11" s="100">
        <v>13.02380484737747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0.21644956950461899</v>
      </c>
      <c r="C12" s="99">
        <v>0.95</v>
      </c>
      <c r="D12" s="100">
        <v>13.02380484737747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0.21644956950461899</v>
      </c>
      <c r="C13" s="99">
        <v>0.95</v>
      </c>
      <c r="D13" s="100">
        <v>13.02380484737747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0.21644956950461899</v>
      </c>
      <c r="C14" s="99">
        <v>0.95</v>
      </c>
      <c r="D14" s="100">
        <v>13.02380484737747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0.21644956950461899</v>
      </c>
      <c r="C15" s="99">
        <v>0.95</v>
      </c>
      <c r="D15" s="100">
        <v>13.02380484737747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0.73057064727282073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0.81</v>
      </c>
      <c r="C18" s="99">
        <v>0.95</v>
      </c>
      <c r="D18" s="100">
        <v>9.7344812256272366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9.7344812256272366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0.97538910000000001</v>
      </c>
      <c r="C21" s="99">
        <v>0.95</v>
      </c>
      <c r="D21" s="100">
        <v>6.5464220867330107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22.48102373706007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4.2866035394646582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0.2465578813089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0.168817144157797</v>
      </c>
      <c r="C27" s="99">
        <v>0.95</v>
      </c>
      <c r="D27" s="100">
        <v>18.590824811122559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0.87433566668076912</v>
      </c>
      <c r="C29" s="99">
        <v>0.95</v>
      </c>
      <c r="D29" s="100">
        <v>114.80634956846561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0.40904222984605382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4.2332882879999999E-2</v>
      </c>
      <c r="C32" s="99">
        <v>0.95</v>
      </c>
      <c r="D32" s="100">
        <v>1.5698421778540761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0.41810137033462502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5.0704877347930708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0.897274459469249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0.11422890052199366</v>
      </c>
      <c r="C3" s="118">
        <f>frac_mam_1_5months * 2.6</f>
        <v>0.11422890052199366</v>
      </c>
      <c r="D3" s="118">
        <f>frac_mam_6_11months * 2.6</f>
        <v>4.7750838845968188E-2</v>
      </c>
      <c r="E3" s="118">
        <f>frac_mam_12_23months * 2.6</f>
        <v>4.6984250098466983E-2</v>
      </c>
      <c r="F3" s="118">
        <f>frac_mam_24_59months * 2.6</f>
        <v>3.4554484672844499E-2</v>
      </c>
    </row>
    <row r="4" spans="1:6" ht="15.75" customHeight="1" x14ac:dyDescent="0.25">
      <c r="A4" s="4" t="s">
        <v>205</v>
      </c>
      <c r="B4" s="118">
        <f>frac_sam_1month * 2.6</f>
        <v>4.3116418272256943E-2</v>
      </c>
      <c r="C4" s="118">
        <f>frac_sam_1_5months * 2.6</f>
        <v>4.3116418272256943E-2</v>
      </c>
      <c r="D4" s="118">
        <f>frac_sam_6_11months * 2.6</f>
        <v>1.2194328941404741E-2</v>
      </c>
      <c r="E4" s="118">
        <f>frac_sam_12_23months * 2.6</f>
        <v>6.9200873840599801E-3</v>
      </c>
      <c r="F4" s="118">
        <f>frac_sam_24_59months * 2.6</f>
        <v>5.4046584293247005E-3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0.79700000000000004</v>
      </c>
      <c r="E10" s="51">
        <f>IF(ISBLANK(comm_deliv), frac_children_health_facility,1)</f>
        <v>0.79700000000000004</v>
      </c>
      <c r="F10" s="51">
        <f>IF(ISBLANK(comm_deliv), frac_children_health_facility,1)</f>
        <v>0.79700000000000004</v>
      </c>
      <c r="G10" s="51">
        <f>IF(ISBLANK(comm_deliv), frac_children_health_facility,1)</f>
        <v>0.79700000000000004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0.75099999999999989</v>
      </c>
      <c r="I18" s="51">
        <f>frac_PW_health_facility</f>
        <v>0.75099999999999989</v>
      </c>
      <c r="J18" s="51">
        <f>frac_PW_health_facility</f>
        <v>0.75099999999999989</v>
      </c>
      <c r="K18" s="51">
        <f>frac_PW_health_facility</f>
        <v>0.75099999999999989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0.18099999999999999</v>
      </c>
      <c r="M24" s="51">
        <f>famplan_unmet_need</f>
        <v>0.18099999999999999</v>
      </c>
      <c r="N24" s="51">
        <f>famplan_unmet_need</f>
        <v>0.18099999999999999</v>
      </c>
      <c r="O24" s="51">
        <f>famplan_unmet_need</f>
        <v>0.18099999999999999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0.19174549174308769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8.2176639318466152E-2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0.11489565610885616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0.61118221282958984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113715.1488</v>
      </c>
      <c r="C2" s="107">
        <v>284000</v>
      </c>
      <c r="D2" s="107">
        <v>625000</v>
      </c>
      <c r="E2" s="107">
        <v>497000</v>
      </c>
      <c r="F2" s="107">
        <v>415000</v>
      </c>
      <c r="G2" s="108">
        <f t="shared" ref="G2:G16" si="0">C2+D2+E2+F2</f>
        <v>1821000</v>
      </c>
      <c r="H2" s="108">
        <f t="shared" ref="H2:H40" si="1">(B2 + stillbirth*B2/(1000-stillbirth))/(1-abortion)</f>
        <v>130540.02576170137</v>
      </c>
      <c r="I2" s="108">
        <f t="shared" ref="I2:I40" si="2">G2-H2</f>
        <v>1690459.9742382986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112428.701</v>
      </c>
      <c r="C3" s="107">
        <v>280000</v>
      </c>
      <c r="D3" s="107">
        <v>619000</v>
      </c>
      <c r="E3" s="107">
        <v>509000</v>
      </c>
      <c r="F3" s="107">
        <v>418000</v>
      </c>
      <c r="G3" s="108">
        <f t="shared" si="0"/>
        <v>1826000</v>
      </c>
      <c r="H3" s="108">
        <f t="shared" si="1"/>
        <v>129063.23985652317</v>
      </c>
      <c r="I3" s="108">
        <f t="shared" si="2"/>
        <v>1696936.7601434768</v>
      </c>
    </row>
    <row r="4" spans="1:9" ht="15.75" customHeight="1" x14ac:dyDescent="0.25">
      <c r="A4" s="7">
        <f t="shared" si="3"/>
        <v>2023</v>
      </c>
      <c r="B4" s="43">
        <v>111123.4696</v>
      </c>
      <c r="C4" s="107">
        <v>277000</v>
      </c>
      <c r="D4" s="107">
        <v>610000</v>
      </c>
      <c r="E4" s="107">
        <v>521000</v>
      </c>
      <c r="F4" s="107">
        <v>422000</v>
      </c>
      <c r="G4" s="108">
        <f t="shared" si="0"/>
        <v>1830000</v>
      </c>
      <c r="H4" s="108">
        <f t="shared" si="1"/>
        <v>127564.89119867943</v>
      </c>
      <c r="I4" s="108">
        <f t="shared" si="2"/>
        <v>1702435.1088013207</v>
      </c>
    </row>
    <row r="5" spans="1:9" ht="15.75" customHeight="1" x14ac:dyDescent="0.25">
      <c r="A5" s="7">
        <f t="shared" si="3"/>
        <v>2024</v>
      </c>
      <c r="B5" s="43">
        <v>109782.84600000001</v>
      </c>
      <c r="C5" s="107">
        <v>274000</v>
      </c>
      <c r="D5" s="107">
        <v>599000</v>
      </c>
      <c r="E5" s="107">
        <v>534000</v>
      </c>
      <c r="F5" s="107">
        <v>426000</v>
      </c>
      <c r="G5" s="108">
        <f t="shared" si="0"/>
        <v>1833000</v>
      </c>
      <c r="H5" s="108">
        <f t="shared" si="1"/>
        <v>126025.91384053922</v>
      </c>
      <c r="I5" s="108">
        <f t="shared" si="2"/>
        <v>1706974.0861594607</v>
      </c>
    </row>
    <row r="6" spans="1:9" ht="15.75" customHeight="1" x14ac:dyDescent="0.25">
      <c r="A6" s="7">
        <f t="shared" si="3"/>
        <v>2025</v>
      </c>
      <c r="B6" s="43">
        <v>108407.68399999999</v>
      </c>
      <c r="C6" s="107">
        <v>272000</v>
      </c>
      <c r="D6" s="107">
        <v>587000</v>
      </c>
      <c r="E6" s="107">
        <v>547000</v>
      </c>
      <c r="F6" s="107">
        <v>429000</v>
      </c>
      <c r="G6" s="108">
        <f t="shared" si="0"/>
        <v>1835000</v>
      </c>
      <c r="H6" s="108">
        <f t="shared" si="1"/>
        <v>124447.28790722368</v>
      </c>
      <c r="I6" s="108">
        <f t="shared" si="2"/>
        <v>1710552.7120927763</v>
      </c>
    </row>
    <row r="7" spans="1:9" ht="15.75" customHeight="1" x14ac:dyDescent="0.25">
      <c r="A7" s="7">
        <f t="shared" si="3"/>
        <v>2026</v>
      </c>
      <c r="B7" s="43">
        <v>106917.4656</v>
      </c>
      <c r="C7" s="107">
        <v>269000</v>
      </c>
      <c r="D7" s="107">
        <v>576000</v>
      </c>
      <c r="E7" s="107">
        <v>558000</v>
      </c>
      <c r="F7" s="107">
        <v>434000</v>
      </c>
      <c r="G7" s="108">
        <f t="shared" si="0"/>
        <v>1837000</v>
      </c>
      <c r="H7" s="108">
        <f t="shared" si="1"/>
        <v>122736.58225033093</v>
      </c>
      <c r="I7" s="108">
        <f t="shared" si="2"/>
        <v>1714263.4177496692</v>
      </c>
    </row>
    <row r="8" spans="1:9" ht="15.75" customHeight="1" x14ac:dyDescent="0.25">
      <c r="A8" s="7">
        <f t="shared" si="3"/>
        <v>2027</v>
      </c>
      <c r="B8" s="43">
        <v>105408.69680000001</v>
      </c>
      <c r="C8" s="107">
        <v>267000</v>
      </c>
      <c r="D8" s="107">
        <v>564000</v>
      </c>
      <c r="E8" s="107">
        <v>570000</v>
      </c>
      <c r="F8" s="107">
        <v>439000</v>
      </c>
      <c r="G8" s="108">
        <f t="shared" si="0"/>
        <v>1840000</v>
      </c>
      <c r="H8" s="108">
        <f t="shared" si="1"/>
        <v>121004.58154419063</v>
      </c>
      <c r="I8" s="108">
        <f t="shared" si="2"/>
        <v>1718995.4184558094</v>
      </c>
    </row>
    <row r="9" spans="1:9" ht="15.75" customHeight="1" x14ac:dyDescent="0.25">
      <c r="A9" s="7">
        <f t="shared" si="3"/>
        <v>2028</v>
      </c>
      <c r="B9" s="43">
        <v>103850.5248</v>
      </c>
      <c r="C9" s="107">
        <v>265000</v>
      </c>
      <c r="D9" s="107">
        <v>551000</v>
      </c>
      <c r="E9" s="107">
        <v>580000</v>
      </c>
      <c r="F9" s="107">
        <v>444000</v>
      </c>
      <c r="G9" s="108">
        <f t="shared" si="0"/>
        <v>1840000</v>
      </c>
      <c r="H9" s="108">
        <f t="shared" si="1"/>
        <v>119215.86812150579</v>
      </c>
      <c r="I9" s="108">
        <f t="shared" si="2"/>
        <v>1720784.1318784943</v>
      </c>
    </row>
    <row r="10" spans="1:9" ht="15.75" customHeight="1" x14ac:dyDescent="0.25">
      <c r="A10" s="7">
        <f t="shared" si="3"/>
        <v>2029</v>
      </c>
      <c r="B10" s="43">
        <v>102259.872</v>
      </c>
      <c r="C10" s="107">
        <v>264000</v>
      </c>
      <c r="D10" s="107">
        <v>539000</v>
      </c>
      <c r="E10" s="107">
        <v>586000</v>
      </c>
      <c r="F10" s="107">
        <v>451000</v>
      </c>
      <c r="G10" s="108">
        <f t="shared" si="0"/>
        <v>1840000</v>
      </c>
      <c r="H10" s="108">
        <f t="shared" si="1"/>
        <v>117389.86815860622</v>
      </c>
      <c r="I10" s="108">
        <f t="shared" si="2"/>
        <v>1722610.1318413939</v>
      </c>
    </row>
    <row r="11" spans="1:9" ht="15.75" customHeight="1" x14ac:dyDescent="0.25">
      <c r="A11" s="7">
        <f t="shared" si="3"/>
        <v>2030</v>
      </c>
      <c r="B11" s="43">
        <v>100622.808</v>
      </c>
      <c r="C11" s="107">
        <v>263000</v>
      </c>
      <c r="D11" s="107">
        <v>529000</v>
      </c>
      <c r="E11" s="107">
        <v>588000</v>
      </c>
      <c r="F11" s="107">
        <v>459000</v>
      </c>
      <c r="G11" s="108">
        <f t="shared" si="0"/>
        <v>1839000</v>
      </c>
      <c r="H11" s="108">
        <f t="shared" si="1"/>
        <v>115510.59016452462</v>
      </c>
      <c r="I11" s="108">
        <f t="shared" si="2"/>
        <v>1723489.4098354755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7.4973742970129473E-2</v>
      </c>
    </row>
    <row r="5" spans="1:8" ht="15.75" customHeight="1" x14ac:dyDescent="0.25">
      <c r="B5" s="13" t="s">
        <v>70</v>
      </c>
      <c r="C5" s="44">
        <v>4.9091658193987538E-2</v>
      </c>
    </row>
    <row r="6" spans="1:8" ht="15.75" customHeight="1" x14ac:dyDescent="0.25">
      <c r="B6" s="13" t="s">
        <v>71</v>
      </c>
      <c r="C6" s="44">
        <v>0.1429887132241251</v>
      </c>
    </row>
    <row r="7" spans="1:8" ht="15.75" customHeight="1" x14ac:dyDescent="0.25">
      <c r="B7" s="13" t="s">
        <v>72</v>
      </c>
      <c r="C7" s="44">
        <v>0.3670433213371323</v>
      </c>
    </row>
    <row r="8" spans="1:8" ht="15.75" customHeight="1" x14ac:dyDescent="0.25">
      <c r="B8" s="13" t="s">
        <v>73</v>
      </c>
      <c r="C8" s="44">
        <v>1.2841700184540431E-2</v>
      </c>
    </row>
    <row r="9" spans="1:8" ht="15.75" customHeight="1" x14ac:dyDescent="0.25">
      <c r="B9" s="13" t="s">
        <v>74</v>
      </c>
      <c r="C9" s="44">
        <v>0.24593941276946271</v>
      </c>
    </row>
    <row r="10" spans="1:8" ht="15.75" customHeight="1" x14ac:dyDescent="0.25">
      <c r="B10" s="13" t="s">
        <v>75</v>
      </c>
      <c r="C10" s="44">
        <v>0.1071214513206224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0.1011922584792081</v>
      </c>
      <c r="D14" s="44">
        <v>0.1011922584792081</v>
      </c>
      <c r="E14" s="44">
        <v>0.1011922584792081</v>
      </c>
      <c r="F14" s="44">
        <v>0.1011922584792081</v>
      </c>
    </row>
    <row r="15" spans="1:8" ht="15.75" customHeight="1" x14ac:dyDescent="0.25">
      <c r="B15" s="13" t="s">
        <v>82</v>
      </c>
      <c r="C15" s="44">
        <v>0.17938153806692531</v>
      </c>
      <c r="D15" s="44">
        <v>0.17938153806692531</v>
      </c>
      <c r="E15" s="44">
        <v>0.17938153806692531</v>
      </c>
      <c r="F15" s="44">
        <v>0.17938153806692531</v>
      </c>
    </row>
    <row r="16" spans="1:8" ht="15.75" customHeight="1" x14ac:dyDescent="0.25">
      <c r="B16" s="13" t="s">
        <v>83</v>
      </c>
      <c r="C16" s="44">
        <v>2.1465959436795929E-2</v>
      </c>
      <c r="D16" s="44">
        <v>2.1465959436795929E-2</v>
      </c>
      <c r="E16" s="44">
        <v>2.1465959436795929E-2</v>
      </c>
      <c r="F16" s="44">
        <v>2.1465959436795929E-2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1.859011049046275E-2</v>
      </c>
      <c r="D19" s="44">
        <v>1.859011049046275E-2</v>
      </c>
      <c r="E19" s="44">
        <v>1.859011049046275E-2</v>
      </c>
      <c r="F19" s="44">
        <v>1.859011049046275E-2</v>
      </c>
    </row>
    <row r="20" spans="1:8" ht="15.75" customHeight="1" x14ac:dyDescent="0.25">
      <c r="B20" s="13" t="s">
        <v>87</v>
      </c>
      <c r="C20" s="44">
        <v>4.8502162186016808E-2</v>
      </c>
      <c r="D20" s="44">
        <v>4.8502162186016808E-2</v>
      </c>
      <c r="E20" s="44">
        <v>4.8502162186016808E-2</v>
      </c>
      <c r="F20" s="44">
        <v>4.8502162186016808E-2</v>
      </c>
    </row>
    <row r="21" spans="1:8" ht="15.75" customHeight="1" x14ac:dyDescent="0.25">
      <c r="B21" s="13" t="s">
        <v>88</v>
      </c>
      <c r="C21" s="44">
        <v>0.11930303113379701</v>
      </c>
      <c r="D21" s="44">
        <v>0.11930303113379701</v>
      </c>
      <c r="E21" s="44">
        <v>0.11930303113379701</v>
      </c>
      <c r="F21" s="44">
        <v>0.11930303113379701</v>
      </c>
    </row>
    <row r="22" spans="1:8" ht="15.75" customHeight="1" x14ac:dyDescent="0.25">
      <c r="B22" s="13" t="s">
        <v>89</v>
      </c>
      <c r="C22" s="44">
        <v>0.51156494020679411</v>
      </c>
      <c r="D22" s="44">
        <v>0.51156494020679411</v>
      </c>
      <c r="E22" s="44">
        <v>0.51156494020679411</v>
      </c>
      <c r="F22" s="44">
        <v>0.51156494020679411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5.3793739E-2</v>
      </c>
    </row>
    <row r="27" spans="1:8" ht="15.75" customHeight="1" x14ac:dyDescent="0.25">
      <c r="B27" s="13" t="s">
        <v>92</v>
      </c>
      <c r="C27" s="44">
        <v>1.9276288999999999E-2</v>
      </c>
    </row>
    <row r="28" spans="1:8" ht="15.75" customHeight="1" x14ac:dyDescent="0.25">
      <c r="B28" s="13" t="s">
        <v>93</v>
      </c>
      <c r="C28" s="44">
        <v>0.179864307</v>
      </c>
    </row>
    <row r="29" spans="1:8" ht="15.75" customHeight="1" x14ac:dyDescent="0.25">
      <c r="B29" s="13" t="s">
        <v>94</v>
      </c>
      <c r="C29" s="44">
        <v>0.23533279200000001</v>
      </c>
    </row>
    <row r="30" spans="1:8" ht="15.75" customHeight="1" x14ac:dyDescent="0.25">
      <c r="B30" s="13" t="s">
        <v>95</v>
      </c>
      <c r="C30" s="44">
        <v>6.8817955E-2</v>
      </c>
    </row>
    <row r="31" spans="1:8" ht="15.75" customHeight="1" x14ac:dyDescent="0.25">
      <c r="B31" s="13" t="s">
        <v>96</v>
      </c>
      <c r="C31" s="44">
        <v>4.4797729000000001E-2</v>
      </c>
    </row>
    <row r="32" spans="1:8" ht="15.75" customHeight="1" x14ac:dyDescent="0.25">
      <c r="B32" s="13" t="s">
        <v>97</v>
      </c>
      <c r="C32" s="44">
        <v>1.9724179000000001E-2</v>
      </c>
    </row>
    <row r="33" spans="2:3" ht="15.75" customHeight="1" x14ac:dyDescent="0.25">
      <c r="B33" s="13" t="s">
        <v>98</v>
      </c>
      <c r="C33" s="44">
        <v>0.148522658</v>
      </c>
    </row>
    <row r="34" spans="2:3" ht="15.75" customHeight="1" x14ac:dyDescent="0.25">
      <c r="B34" s="13" t="s">
        <v>99</v>
      </c>
      <c r="C34" s="44">
        <v>0.229870352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0.60826068744560535</v>
      </c>
      <c r="D2" s="109">
        <f>IFERROR(1-_xlfn.NORM.DIST(_xlfn.NORM.INV(SUM(D4:D5), 0, 1) + 1, 0, 1, TRUE), "")</f>
        <v>0.60826068744560535</v>
      </c>
      <c r="E2" s="109">
        <f>IFERROR(1-_xlfn.NORM.DIST(_xlfn.NORM.INV(SUM(E4:E5), 0, 1) + 1, 0, 1, TRUE), "")</f>
        <v>0.66064955771529832</v>
      </c>
      <c r="F2" s="109">
        <f>IFERROR(1-_xlfn.NORM.DIST(_xlfn.NORM.INV(SUM(F4:F5), 0, 1) + 1, 0, 1, TRUE), "")</f>
        <v>0.50696356601966364</v>
      </c>
      <c r="G2" s="109">
        <f>IFERROR(1-_xlfn.NORM.DIST(_xlfn.NORM.INV(SUM(G4:G5), 0, 1) + 1, 0, 1, TRUE), "")</f>
        <v>0.52254977013273785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0.29054728149870579</v>
      </c>
      <c r="D3" s="109">
        <f>IFERROR(_xlfn.NORM.DIST(_xlfn.NORM.INV(SUM(D4:D5), 0, 1) + 1, 0, 1, TRUE) - SUM(D4:D5), "")</f>
        <v>0.29054728149870579</v>
      </c>
      <c r="E3" s="109">
        <f>IFERROR(_xlfn.NORM.DIST(_xlfn.NORM.INV(SUM(E4:E5), 0, 1) + 1, 0, 1, TRUE) - SUM(E4:E5), "")</f>
        <v>0.26070421084201179</v>
      </c>
      <c r="F3" s="109">
        <f>IFERROR(_xlfn.NORM.DIST(_xlfn.NORM.INV(SUM(F4:F5), 0, 1) + 1, 0, 1, TRUE) - SUM(F4:F5), "")</f>
        <v>0.33856814719783301</v>
      </c>
      <c r="G3" s="109">
        <f>IFERROR(_xlfn.NORM.DIST(_xlfn.NORM.INV(SUM(G4:G5), 0, 1) + 1, 0, 1, TRUE) - SUM(G4:G5), "")</f>
        <v>0.33209264342383782</v>
      </c>
    </row>
    <row r="4" spans="1:15" ht="15.75" customHeight="1" x14ac:dyDescent="0.25">
      <c r="B4" s="7" t="s">
        <v>104</v>
      </c>
      <c r="C4" s="110">
        <v>5.9108521789312397E-2</v>
      </c>
      <c r="D4" s="110">
        <v>5.9108521789312397E-2</v>
      </c>
      <c r="E4" s="110">
        <v>6.2748372554779094E-2</v>
      </c>
      <c r="F4" s="110">
        <v>0.123180076479912</v>
      </c>
      <c r="G4" s="110">
        <v>0.119715876877308</v>
      </c>
    </row>
    <row r="5" spans="1:15" ht="15.75" customHeight="1" x14ac:dyDescent="0.25">
      <c r="B5" s="7" t="s">
        <v>105</v>
      </c>
      <c r="C5" s="110">
        <v>4.2083509266376502E-2</v>
      </c>
      <c r="D5" s="110">
        <v>4.2083509266376502E-2</v>
      </c>
      <c r="E5" s="110">
        <v>1.5897858887910801E-2</v>
      </c>
      <c r="F5" s="110">
        <v>3.1288210302591303E-2</v>
      </c>
      <c r="G5" s="110">
        <v>2.5641709566116298E-2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0.70899273903495807</v>
      </c>
      <c r="D8" s="109">
        <f>IFERROR(1-_xlfn.NORM.DIST(_xlfn.NORM.INV(SUM(D10:D11), 0, 1) + 1, 0, 1, TRUE), "")</f>
        <v>0.70899273903495807</v>
      </c>
      <c r="E8" s="109">
        <f>IFERROR(1-_xlfn.NORM.DIST(_xlfn.NORM.INV(SUM(E10:E11), 0, 1) + 1, 0, 1, TRUE), "")</f>
        <v>0.83997854248713044</v>
      </c>
      <c r="F8" s="109">
        <f>IFERROR(1-_xlfn.NORM.DIST(_xlfn.NORM.INV(SUM(F10:F11), 0, 1) + 1, 0, 1, TRUE), "")</f>
        <v>0.8505630404520711</v>
      </c>
      <c r="G8" s="109">
        <f>IFERROR(1-_xlfn.NORM.DIST(_xlfn.NORM.INV(SUM(G10:G11), 0, 1) + 1, 0, 1, TRUE), "")</f>
        <v>0.87706730627984009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0.23048983065956091</v>
      </c>
      <c r="D9" s="109">
        <f>IFERROR(_xlfn.NORM.DIST(_xlfn.NORM.INV(SUM(D10:D11), 0, 1) + 1, 0, 1, TRUE) - SUM(D10:D11), "")</f>
        <v>0.23048983065956091</v>
      </c>
      <c r="E9" s="109">
        <f>IFERROR(_xlfn.NORM.DIST(_xlfn.NORM.INV(SUM(E10:E11), 0, 1) + 1, 0, 1, TRUE) - SUM(E10:E11), "")</f>
        <v>0.13696562374849541</v>
      </c>
      <c r="F9" s="109">
        <f>IFERROR(_xlfn.NORM.DIST(_xlfn.NORM.INV(SUM(F10:F11), 0, 1) + 1, 0, 1, TRUE) - SUM(F10:F11), "")</f>
        <v>0.12870452205464933</v>
      </c>
      <c r="G9" s="109">
        <f>IFERROR(_xlfn.NORM.DIST(_xlfn.NORM.INV(SUM(G10:G11), 0, 1) + 1, 0, 1, TRUE) - SUM(G10:G11), "")</f>
        <v>0.10756379252701789</v>
      </c>
    </row>
    <row r="10" spans="1:15" ht="15.75" customHeight="1" x14ac:dyDescent="0.25">
      <c r="B10" s="7" t="s">
        <v>109</v>
      </c>
      <c r="C10" s="110">
        <v>4.3934192508459098E-2</v>
      </c>
      <c r="D10" s="110">
        <v>4.3934192508459098E-2</v>
      </c>
      <c r="E10" s="110">
        <v>1.8365707248449301E-2</v>
      </c>
      <c r="F10" s="110">
        <v>1.8070865422487301E-2</v>
      </c>
      <c r="G10" s="110">
        <v>1.32901864126325E-2</v>
      </c>
    </row>
    <row r="11" spans="1:15" ht="15.75" customHeight="1" x14ac:dyDescent="0.25">
      <c r="B11" s="7" t="s">
        <v>110</v>
      </c>
      <c r="C11" s="110">
        <v>1.6583237797021901E-2</v>
      </c>
      <c r="D11" s="110">
        <v>1.6583237797021901E-2</v>
      </c>
      <c r="E11" s="110">
        <v>4.6901265159249002E-3</v>
      </c>
      <c r="F11" s="110">
        <v>2.6615720707923E-3</v>
      </c>
      <c r="G11" s="110">
        <v>2.0787147805095001E-3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0.62117420374999999</v>
      </c>
      <c r="D14" s="112">
        <v>0.58930203002600001</v>
      </c>
      <c r="E14" s="112">
        <v>0.58930203002600001</v>
      </c>
      <c r="F14" s="112">
        <v>0.24906386424599999</v>
      </c>
      <c r="G14" s="112">
        <v>0.24906386424599999</v>
      </c>
      <c r="H14" s="113">
        <v>0.28999999999999998</v>
      </c>
      <c r="I14" s="113">
        <v>0.28999999999999998</v>
      </c>
      <c r="J14" s="113">
        <v>0.28999999999999998</v>
      </c>
      <c r="K14" s="113">
        <v>0.28999999999999998</v>
      </c>
      <c r="L14" s="113">
        <v>0.224</v>
      </c>
      <c r="M14" s="113">
        <v>0.224</v>
      </c>
      <c r="N14" s="113">
        <v>0.224</v>
      </c>
      <c r="O14" s="113">
        <v>0.224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0.35070315312737876</v>
      </c>
      <c r="D15" s="109">
        <f t="shared" si="0"/>
        <v>0.33270872941410912</v>
      </c>
      <c r="E15" s="109">
        <f t="shared" si="0"/>
        <v>0.33270872941410912</v>
      </c>
      <c r="F15" s="109">
        <f t="shared" si="0"/>
        <v>0.14061672553987092</v>
      </c>
      <c r="G15" s="109">
        <f t="shared" si="0"/>
        <v>0.14061672553987092</v>
      </c>
      <c r="H15" s="109">
        <f t="shared" si="0"/>
        <v>0.16372848999999998</v>
      </c>
      <c r="I15" s="109">
        <f t="shared" si="0"/>
        <v>0.16372848999999998</v>
      </c>
      <c r="J15" s="109">
        <f t="shared" si="0"/>
        <v>0.16372848999999998</v>
      </c>
      <c r="K15" s="109">
        <f t="shared" si="0"/>
        <v>0.16372848999999998</v>
      </c>
      <c r="L15" s="109">
        <f t="shared" si="0"/>
        <v>0.126466144</v>
      </c>
      <c r="M15" s="109">
        <f t="shared" si="0"/>
        <v>0.126466144</v>
      </c>
      <c r="N15" s="109">
        <f t="shared" si="0"/>
        <v>0.126466144</v>
      </c>
      <c r="O15" s="109">
        <f t="shared" si="0"/>
        <v>0.126466144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0.67244669999999995</v>
      </c>
      <c r="D2" s="110">
        <v>0.43595139999999999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0.105102576315403</v>
      </c>
      <c r="D3" s="110">
        <v>0.1227183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0.1800448</v>
      </c>
      <c r="D4" s="110">
        <v>0.38478410000000002</v>
      </c>
      <c r="E4" s="110">
        <v>0.85908108949661299</v>
      </c>
      <c r="F4" s="110">
        <v>0.66730684041976895</v>
      </c>
      <c r="G4" s="110">
        <v>0</v>
      </c>
    </row>
    <row r="5" spans="1:7" x14ac:dyDescent="0.25">
      <c r="B5" s="83" t="s">
        <v>122</v>
      </c>
      <c r="C5" s="109">
        <v>4.6326119452714899E-2</v>
      </c>
      <c r="D5" s="109">
        <v>5.2415542304515797E-2</v>
      </c>
      <c r="E5" s="109">
        <f>1-SUM(E2:E4)</f>
        <v>0.14091891050338701</v>
      </c>
      <c r="F5" s="109">
        <f>1-SUM(F2:F4)</f>
        <v>0.33269315958023105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2022-02-28T05:52:05Z</dcterms:modified>
</cp:coreProperties>
</file>