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987F2B6F-4071-4A55-A23D-9A1FB644B6F6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H2" i="2" l="1"/>
  <c r="I2" i="2"/>
  <c r="J2" i="2" s="1"/>
  <c r="H3" i="2"/>
  <c r="I3" i="2"/>
  <c r="J3" i="2" s="1"/>
  <c r="H4" i="2"/>
  <c r="J4" i="2" s="1"/>
  <c r="I4" i="2"/>
  <c r="H5" i="2"/>
  <c r="J5" i="2" s="1"/>
  <c r="I5" i="2"/>
  <c r="H6" i="2"/>
  <c r="I6" i="2"/>
  <c r="J6" i="2" s="1"/>
  <c r="H7" i="2"/>
  <c r="I7" i="2"/>
  <c r="J7" i="2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8" i="2"/>
  <c r="I9" i="2"/>
  <c r="I10" i="2"/>
  <c r="I11" i="2"/>
  <c r="I12" i="2"/>
  <c r="I13" i="2"/>
  <c r="I14" i="2"/>
  <c r="I15" i="2"/>
  <c r="H8" i="2" l="1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J13" i="2" l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<sst xmlns="http://schemas.openxmlformats.org/spreadsheetml/2006/main" count="434" uniqueCount="259">
  <si>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</si>
  <si>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</si>
  <si>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</si>
  <si>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</si>
  <si>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</si>
  <si>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</si>
  <si>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</si>
  <si>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</si>
  <si>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</si>
  <si>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</si>
  <si>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</si>
  <si>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</si>
  <si>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</si>
  <si>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</si>
  <si>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</si>
  <si>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</si>
  <si>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</si>
  <si>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</si>
  <si>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</si>
  <si>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</si>
  <si>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</si>
  <si>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</si>
  <si>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</si>
  <si>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</si>
  <si>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</si>
  <si>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</si>
  <si>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</si>
  <si>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</si>
  <si>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</si>
  <si>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</si>
  <si>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</si>
  <si>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</si>
  <si>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</si>
  <si>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</si>
  <si>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</si>
  <si>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</si>
  <si>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</si>
  <si>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</si>
  <si>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</si>
  <si>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</si>
  <si>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</si>
  <si>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</si>
  <si>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</si>
  <si>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</si>
  <si>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</si>
  <si>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</si>
  <si>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</si>
  <si>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</si>
  <si>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</si>
  <si>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</si>
  <si>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</si>
  <si>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</si>
  <si>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</si>
  <si>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</si>
  <si>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</si>
  <si>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</si>
  <si>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</si>
  <si>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</si>
  <si>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</si>
  <si>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</si>
  <si>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</si>
  <si>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</si>
  <si>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</si>
  <si>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</si>
  <si>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</si>
  <si>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</si>
  <si>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</si>
  <si>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</si>
  <si>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</si>
  <si>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</si>
  <si>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</si>
  <si>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</si>
  <si>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</si>
  <si>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</si>
  <si>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</si>
  <si>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</si>
  <si>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</si>
  <si>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</si>
  <si>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</si>
  <si>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</si>
  <si>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</si>
  <si>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</si>
  <si>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</si>
  <si>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</si>
  <si>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</si>
  <si>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</si>
  <si>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</si>
  <si>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</si>
  <si>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</si>
  <si>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</si>
  <si>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</si>
  <si>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</si>
  <si>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</si>
  <si>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</si>
  <si>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</si>
  <si>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</si>
  <si>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</si>
  <si>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</si>
  <si>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</si>
  <si>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</si>
  <si>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</si>
  <si>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</si>
  <si>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</si>
  <si>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</si>
  <si>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</si>
  <si>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</si>
  <si>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</si>
  <si>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</si>
  <si>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</si>
  <si>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</si>
  <si>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</si>
  <si>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</si>
  <si>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</si>
  <si>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</si>
  <si>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</si>
  <si>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</si>
  <si>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</si>
  <si>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</si>
  <si>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</si>
  <si>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</si>
  <si>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</si>
  <si>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</si>
  <si>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</si>
  <si>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</si>
  <si>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</si>
  <si>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</si>
  <si>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</si>
  <si>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</si>
  <si>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</si>
  <si>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</si>
  <si>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</si>
  <si>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</si>
  <si>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</si>
  <si>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</si>
  <si>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</si>
  <si>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</si>
  <si>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</si>
  <si>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</si>
  <si>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</si>
  <si>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</si>
  <si>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</si>
  <si>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</si>
  <si>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</si>
  <si>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</si>
  <si>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</si>
  <si>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</si>
  <si>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</si>
  <si>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</si>
  <si>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</si>
  <si>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</si>
  <si>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</si>
  <si>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</si>
  <si>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</si>
  <si>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</si>
  <si>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</si>
  <si>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</si>
  <si>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</si>
  <si>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</si>
  <si>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</si>
  <si>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</si>
  <si>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</si>
  <si>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</si>
  <si>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</si>
  <si>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</si>
  <si>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</si>
  <si>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</si>
  <si>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</si>
  <si>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</si>
  <si>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</si>
  <si>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</si>
  <si>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</si>
  <si>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</si>
  <si>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</si>
  <si>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</si>
  <si>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</si>
  <si>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</si>
  <si>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</si>
  <si>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</si>
  <si>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</si>
  <si>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</si>
  <si>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</si>
  <si>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</si>
  <si>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</si>
  <si>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</si>
  <si>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</si>
  <si>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</si>
  <si>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</si>
  <si>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</si>
  <si>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</si>
  <si>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</si>
  <si>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</si>
  <si>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</si>
  <si>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</si>
  <si>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</si>
  <si>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</si>
  <si>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</si>
  <si>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</si>
  <si>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</si>
  <si>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</si>
  <si>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</si>
  <si>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</si>
  <si>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</si>
  <si>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</si>
  <si>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</si>
  <si>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</si>
  <si>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</si>
  <si>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</si>
  <si>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</si>
  <si>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</si>
  <si>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</si>
  <si>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</si>
  <si>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</si>
  <si>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</si>
  <si>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Haut-Lomami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</si>
  <si>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</si>
  <si>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</si>
  <si>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</si>
  <si>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</si>
  <si>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</si>
  <si>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</si>
  <si>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</si>
  <si>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</si>
  <si>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</si>
  <si>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</si>
  <si>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</si>
  <si>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</si>
  <si>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</si>
  <si>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</si>
  <si>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</si>
  <si>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</si>
  <si>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</si>
  <si>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</si>
  <si>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</si>
  <si>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</si>
  <si>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</si>
  <si>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</si>
  <si>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</si>
  <si>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</si>
  <si>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</si>
  <si>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</si>
  <si>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</si>
  <si>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</si>
  <si>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</si>
  <si>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</si>
  <si>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</si>
  <si>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</si>
  <si>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</si>
  <si>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</si>
  <si>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</si>
  <si>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</si>
  <si>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</si>
  <si>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</si>
  <si>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</si>
  <si>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</si>
  <si>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</si>
  <si>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</si>
  <si>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</si>
  <si>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</si>
  <si>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Haut-Lomami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</si>
</sst>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166" fontId="0" fillId="0" borderId="0" xfId="1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26" fillId="0" borderId="0" xfId="727" applyFont="1" applyFill="1" applyAlignment="1">
      <alignment wrapText="1"/>
    </xf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A4" sqref="A4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1" t="s">
        <v>214</v>
      </c>
      <c r="E1" s="111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6">
        <v>0.56999999999999995</v>
      </c>
      <c r="D7" s="109" t="s">
        <v>203</v>
      </c>
      <c r="E7" s="113" t="s">
        <v>251</v>
      </c>
      <c r="F7" s="98"/>
    </row>
    <row r="8" spans="1:7" ht="38.25" customHeight="1" x14ac:dyDescent="0.3">
      <c r="A8" s="107"/>
      <c r="B8" s="12" t="s">
        <v>107</v>
      </c>
      <c r="C8" s="130">
        <v>0.28439999999999999</v>
      </c>
      <c r="D8" s="109" t="s">
        <v>216</v>
      </c>
      <c r="E8" s="112" t="s">
        <v>227</v>
      </c>
      <c r="F8" s="98"/>
    </row>
    <row r="9" spans="1:7" ht="38.25" customHeight="1" x14ac:dyDescent="0.3">
      <c r="A9" s="107"/>
      <c r="B9" s="12"/>
      <c r="C9" s="131">
        <v>0.433</v>
      </c>
      <c r="D9" s="109" t="s">
        <v>216</v>
      </c>
      <c r="E9" s="112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30">
        <v>0.54310000000000003</v>
      </c>
      <c r="D10" s="109" t="s">
        <v>216</v>
      </c>
      <c r="E10" s="113"/>
    </row>
    <row r="11" spans="1:7" ht="15" customHeight="1" x14ac:dyDescent="0.3">
      <c r="A11" s="107"/>
      <c r="B11" s="9" t="s">
        <v>108</v>
      </c>
      <c r="C11" s="130">
        <v>0.4153</v>
      </c>
      <c r="D11" s="109" t="s">
        <v>216</v>
      </c>
      <c r="E11" s="113" t="s">
        <v>238</v>
      </c>
      <c r="F11" s="98"/>
    </row>
    <row r="12" spans="1:7" ht="15" customHeight="1" x14ac:dyDescent="0.3">
      <c r="A12" s="107"/>
      <c r="B12" s="9" t="s">
        <v>109</v>
      </c>
      <c r="C12" s="130">
        <v>0.44900000000000001</v>
      </c>
      <c r="D12" s="109" t="s">
        <v>216</v>
      </c>
      <c r="E12" s="113" t="s">
        <v>239</v>
      </c>
      <c r="F12" s="98"/>
    </row>
    <row r="13" spans="1:7" ht="15" customHeight="1" x14ac:dyDescent="0.3">
      <c r="A13" s="107"/>
      <c r="B13" s="9" t="s">
        <v>110</v>
      </c>
      <c r="C13" s="130">
        <v>0.27500000000000002</v>
      </c>
      <c r="D13" s="109" t="s">
        <v>216</v>
      </c>
      <c r="E13" s="113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1">
        <v>0.59699999999999998</v>
      </c>
      <c r="D16" s="109" t="s">
        <v>249</v>
      </c>
      <c r="E16" s="113" t="s">
        <v>253</v>
      </c>
    </row>
    <row r="17" spans="1:8" ht="15" customHeight="1" x14ac:dyDescent="0.25">
      <c r="B17" s="12" t="s">
        <v>95</v>
      </c>
      <c r="C17" s="131"/>
      <c r="D17" s="147"/>
      <c r="E17" s="113"/>
    </row>
    <row r="18" spans="1:8" ht="15" customHeight="1" x14ac:dyDescent="0.25">
      <c r="B18" s="12" t="s">
        <v>96</v>
      </c>
      <c r="C18" s="131"/>
      <c r="D18" s="147"/>
      <c r="E18" s="113"/>
    </row>
    <row r="19" spans="1:8" ht="15" customHeight="1" x14ac:dyDescent="0.25">
      <c r="B19" s="12" t="s">
        <v>97</v>
      </c>
      <c r="C19" s="131"/>
      <c r="D19" s="147"/>
      <c r="E19" s="113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30">
        <v>0.20630000000000001</v>
      </c>
      <c r="D23" s="148" t="s">
        <v>216</v>
      </c>
      <c r="E23" s="114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30">
        <v>0.56830000000000003</v>
      </c>
      <c r="D24" s="148"/>
      <c r="E24" s="114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30">
        <v>0.17899999999999999</v>
      </c>
      <c r="D25" s="148"/>
      <c r="E25" s="114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30">
        <v>4.6399999999999997E-2</v>
      </c>
      <c r="D26" s="148"/>
      <c r="E26" s="114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3">
        <v>0.17899999999999999</v>
      </c>
      <c r="D29" s="148" t="s">
        <v>216</v>
      </c>
      <c r="E29" s="143"/>
      <c r="F29" s="98"/>
    </row>
    <row r="30" spans="1:8" ht="14.25" customHeight="1" x14ac:dyDescent="0.35">
      <c r="A30" s="107"/>
      <c r="B30" s="34" t="s">
        <v>76</v>
      </c>
      <c r="C30" s="133">
        <v>6.1600000000000002E-2</v>
      </c>
      <c r="D30" s="148"/>
      <c r="E30" s="144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3">
        <v>0.12130000000000001</v>
      </c>
      <c r="D31" s="148"/>
      <c r="E31" s="144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3">
        <v>0.63819999999999999</v>
      </c>
      <c r="D32" s="148"/>
      <c r="E32" s="145"/>
      <c r="F32" s="98"/>
    </row>
    <row r="33" spans="1:7" ht="13" x14ac:dyDescent="0.25">
      <c r="B33" s="36" t="s">
        <v>130</v>
      </c>
      <c r="C33" s="135"/>
    </row>
    <row r="34" spans="1:7" ht="15" customHeight="1" x14ac:dyDescent="0.25">
      <c r="C34" s="135"/>
    </row>
    <row r="35" spans="1:7" ht="15" customHeight="1" x14ac:dyDescent="0.3">
      <c r="A35" s="4" t="s">
        <v>136</v>
      </c>
      <c r="C35" s="135"/>
    </row>
    <row r="36" spans="1:7" ht="15" customHeight="1" x14ac:dyDescent="0.25">
      <c r="A36" s="15" t="s">
        <v>74</v>
      </c>
      <c r="B36" s="9"/>
      <c r="C36" s="135"/>
      <c r="D36"/>
    </row>
    <row r="37" spans="1:7" ht="15" customHeight="1" x14ac:dyDescent="0.3">
      <c r="A37" s="107"/>
      <c r="B37" s="49" t="s">
        <v>92</v>
      </c>
      <c r="C37" s="134">
        <v>47.744700000000002</v>
      </c>
      <c r="D37" s="148" t="s">
        <v>216</v>
      </c>
      <c r="E37" s="126"/>
      <c r="F37" s="100"/>
      <c r="G37" s="100"/>
    </row>
    <row r="38" spans="1:7" ht="15" customHeight="1" x14ac:dyDescent="0.3">
      <c r="A38" s="107"/>
      <c r="B38" s="19" t="s">
        <v>91</v>
      </c>
      <c r="C38" s="134">
        <v>82.361599999999996</v>
      </c>
      <c r="D38" s="148"/>
      <c r="E38" s="126"/>
      <c r="F38" s="100"/>
      <c r="G38" s="100"/>
    </row>
    <row r="39" spans="1:7" ht="15" customHeight="1" x14ac:dyDescent="0.3">
      <c r="A39" s="107"/>
      <c r="B39" s="19" t="s">
        <v>90</v>
      </c>
      <c r="C39" s="134">
        <v>142.893</v>
      </c>
      <c r="D39" s="148"/>
      <c r="E39" s="126"/>
      <c r="F39" s="100"/>
      <c r="G39" s="120"/>
    </row>
    <row r="40" spans="1:7" ht="15" customHeight="1" x14ac:dyDescent="0.35">
      <c r="B40" s="19" t="s">
        <v>237</v>
      </c>
      <c r="C40" s="132">
        <v>846</v>
      </c>
      <c r="D40" s="148"/>
      <c r="E40" s="126" t="s">
        <v>245</v>
      </c>
      <c r="F40" s="98"/>
      <c r="G40" s="121"/>
    </row>
    <row r="41" spans="1:7" ht="26.65" customHeight="1" x14ac:dyDescent="0.25">
      <c r="B41" s="19" t="s">
        <v>89</v>
      </c>
      <c r="C41" s="131">
        <v>0.13</v>
      </c>
      <c r="D41" s="105" t="s">
        <v>205</v>
      </c>
      <c r="E41" s="125" t="s">
        <v>254</v>
      </c>
      <c r="F41" s="98"/>
      <c r="G41" s="122"/>
    </row>
    <row r="42" spans="1:7" ht="15" customHeight="1" x14ac:dyDescent="0.25">
      <c r="B42" s="49" t="s">
        <v>93</v>
      </c>
      <c r="C42" s="134">
        <v>27.27</v>
      </c>
      <c r="D42" s="110" t="s">
        <v>240</v>
      </c>
      <c r="E42" s="126" t="s">
        <v>255</v>
      </c>
      <c r="G42" s="123"/>
    </row>
    <row r="43" spans="1:7" ht="15.75" customHeight="1" x14ac:dyDescent="0.25">
      <c r="C43" s="135"/>
      <c r="D43" s="85"/>
      <c r="G43" s="124"/>
    </row>
    <row r="44" spans="1:7" ht="15.75" customHeight="1" x14ac:dyDescent="0.25">
      <c r="A44" s="15" t="s">
        <v>134</v>
      </c>
      <c r="C44" s="135"/>
      <c r="D44"/>
    </row>
    <row r="45" spans="1:7" ht="15.75" customHeight="1" x14ac:dyDescent="0.25">
      <c r="B45" s="19" t="s">
        <v>9</v>
      </c>
      <c r="C45" s="131">
        <v>1.9099999999999999E-2</v>
      </c>
      <c r="D45" s="149" t="s">
        <v>241</v>
      </c>
      <c r="E45" s="146" t="s">
        <v>256</v>
      </c>
    </row>
    <row r="46" spans="1:7" ht="15.75" customHeight="1" x14ac:dyDescent="0.25">
      <c r="B46" s="19" t="s">
        <v>11</v>
      </c>
      <c r="C46" s="131">
        <v>9.98E-2</v>
      </c>
      <c r="D46" s="149"/>
      <c r="E46" s="146"/>
    </row>
    <row r="47" spans="1:7" ht="15.75" customHeight="1" x14ac:dyDescent="0.25">
      <c r="B47" s="19" t="s">
        <v>12</v>
      </c>
      <c r="C47" s="131">
        <v>0.2</v>
      </c>
      <c r="D47" s="149"/>
      <c r="E47" s="146"/>
    </row>
    <row r="48" spans="1:7" ht="15" customHeight="1" x14ac:dyDescent="0.25">
      <c r="B48" s="19" t="s">
        <v>26</v>
      </c>
      <c r="C48" s="127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9" t="s">
        <v>242</v>
      </c>
      <c r="E51" s="146" t="s">
        <v>257</v>
      </c>
    </row>
    <row r="52" spans="1:7" ht="15" customHeight="1" x14ac:dyDescent="0.25">
      <c r="B52" s="19" t="s">
        <v>126</v>
      </c>
      <c r="C52" s="7">
        <v>3.3</v>
      </c>
      <c r="D52" s="149"/>
      <c r="E52" s="146"/>
    </row>
    <row r="53" spans="1:7" ht="15.75" customHeight="1" x14ac:dyDescent="0.25">
      <c r="B53" s="19" t="s">
        <v>127</v>
      </c>
      <c r="C53" s="7">
        <v>3.3</v>
      </c>
      <c r="D53" s="149"/>
      <c r="E53" s="146"/>
    </row>
    <row r="54" spans="1:7" ht="15.75" customHeight="1" x14ac:dyDescent="0.25">
      <c r="B54" s="19" t="s">
        <v>128</v>
      </c>
      <c r="C54" s="7">
        <v>3.3</v>
      </c>
      <c r="D54" s="149"/>
      <c r="E54" s="146"/>
    </row>
    <row r="55" spans="1:7" ht="15.75" customHeight="1" x14ac:dyDescent="0.25">
      <c r="B55" s="19" t="s">
        <v>129</v>
      </c>
      <c r="C55" s="7">
        <v>3.3</v>
      </c>
      <c r="D55" s="149"/>
      <c r="E55" s="146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30">
        <v>0.1278</v>
      </c>
      <c r="D58" s="109" t="s">
        <v>216</v>
      </c>
      <c r="E58" s="129" t="s">
        <v>218</v>
      </c>
      <c r="F58" s="98"/>
      <c r="G58" s="99"/>
    </row>
    <row r="59" spans="1:7" ht="65.650000000000006" customHeight="1" x14ac:dyDescent="0.25">
      <c r="B59" s="19" t="s">
        <v>133</v>
      </c>
      <c r="C59" s="137">
        <v>0.43519999999999998</v>
      </c>
      <c r="D59" s="105" t="s">
        <v>243</v>
      </c>
      <c r="E59" s="128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30">
        <v>0.254</v>
      </c>
      <c r="D62" s="109" t="s">
        <v>216</v>
      </c>
      <c r="E62" s="113"/>
      <c r="F62" s="98"/>
    </row>
    <row r="63" spans="1:7" ht="15.75" customHeight="1" x14ac:dyDescent="0.3">
      <c r="A63" s="107"/>
      <c r="B63" s="29" t="s">
        <v>221</v>
      </c>
      <c r="C63" s="130">
        <v>3.2000000000000001E-2</v>
      </c>
      <c r="D63" s="109" t="s">
        <v>216</v>
      </c>
      <c r="E63" s="113"/>
      <c r="F63" s="98"/>
    </row>
    <row r="64" spans="1:7" ht="15.75" customHeight="1" x14ac:dyDescent="0.3">
      <c r="A64" s="107"/>
      <c r="B64" s="102" t="s">
        <v>222</v>
      </c>
      <c r="C64" s="130">
        <v>0</v>
      </c>
      <c r="D64" s="109" t="s">
        <v>216</v>
      </c>
      <c r="E64" s="113"/>
      <c r="F64" s="98"/>
    </row>
    <row r="65" spans="1:6" ht="15.75" customHeight="1" x14ac:dyDescent="0.3">
      <c r="A65" s="107"/>
      <c r="B65" s="102" t="s">
        <v>223</v>
      </c>
      <c r="C65" s="130">
        <v>9.9199999999999997E-2</v>
      </c>
      <c r="D65" s="109" t="s">
        <v>216</v>
      </c>
      <c r="E65" s="113"/>
      <c r="F65" s="98"/>
    </row>
    <row r="66" spans="1:6" ht="15.75" customHeight="1" x14ac:dyDescent="0.3">
      <c r="A66" s="107"/>
      <c r="B66" s="102" t="s">
        <v>224</v>
      </c>
      <c r="C66" s="130">
        <v>0.3851</v>
      </c>
      <c r="D66" s="109" t="s">
        <v>216</v>
      </c>
      <c r="E66" s="113"/>
      <c r="F66" s="98"/>
    </row>
    <row r="67" spans="1:6" ht="15.75" customHeight="1" x14ac:dyDescent="0.3">
      <c r="A67" s="107"/>
      <c r="B67" s="102" t="s">
        <v>225</v>
      </c>
      <c r="C67" s="130">
        <v>0.46139999999999998</v>
      </c>
      <c r="D67" s="109" t="s">
        <v>216</v>
      </c>
      <c r="E67" s="113"/>
      <c r="F67" s="98"/>
    </row>
    <row r="68" spans="1:6" ht="15.75" customHeight="1" x14ac:dyDescent="0.3">
      <c r="A68" s="107"/>
      <c r="B68" s="102" t="s">
        <v>226</v>
      </c>
      <c r="C68" s="130">
        <v>0.17150000000000001</v>
      </c>
      <c r="D68" s="109" t="s">
        <v>216</v>
      </c>
      <c r="E68" s="113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30">
        <v>0.254</v>
      </c>
      <c r="D70" s="109" t="s">
        <v>216</v>
      </c>
      <c r="E70" s="113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30">
        <v>0.80359999999999998</v>
      </c>
      <c r="D72" s="109" t="s">
        <v>252</v>
      </c>
      <c r="E72" s="113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7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7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7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7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7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0.36703471999999998</v>
      </c>
      <c r="C3" s="30">
        <f>frac_mam_1_5months * 2.6</f>
        <v>0.36703471999999998</v>
      </c>
      <c r="D3" s="30">
        <f>frac_mam_6_11months * 2.6</f>
        <v>0.38025936000000005</v>
      </c>
      <c r="E3" s="30">
        <f>frac_mam_12_23months * 2.6</f>
        <v>0.21044373999999999</v>
      </c>
      <c r="F3" s="30">
        <f>frac_mam_24_59months * 2.6</f>
        <v>0.17508868</v>
      </c>
    </row>
    <row r="4" spans="1:6" ht="15.75" customHeight="1" x14ac:dyDescent="0.25">
      <c r="A4" s="3" t="s">
        <v>66</v>
      </c>
      <c r="B4" s="30">
        <f>frac_sam_1month * 2.6</f>
        <v>0.13630838000000001</v>
      </c>
      <c r="C4" s="30">
        <f>frac_sam_1_5months * 2.6</f>
        <v>0.13630838000000001</v>
      </c>
      <c r="D4" s="30">
        <f>frac_sam_6_11months * 2.6</f>
        <v>2.3492559999999999E-2</v>
      </c>
      <c r="E4" s="30">
        <f>frac_sam_12_23months * 2.6</f>
        <v>9.6624840000000004E-2</v>
      </c>
      <c r="F4" s="30">
        <f>frac_sam_24_59months * 2.6</f>
        <v>9.1166400000000005E-3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0.56999999999999995</v>
      </c>
      <c r="E2" s="40">
        <f>food_insecure</f>
        <v>0.56999999999999995</v>
      </c>
      <c r="F2" s="40">
        <f>food_insecure</f>
        <v>0.56999999999999995</v>
      </c>
      <c r="G2" s="40">
        <f>food_insecure</f>
        <v>0.56999999999999995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0.56999999999999995</v>
      </c>
      <c r="F5" s="40">
        <f>food_insecure</f>
        <v>0.56999999999999995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0.56999999999999995</v>
      </c>
      <c r="F8" s="40">
        <f>food_insecure</f>
        <v>0.56999999999999995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0.44900000000000001</v>
      </c>
      <c r="E9" s="40">
        <f>IF(ISBLANK(comm_deliv), frac_children_health_facility,1)</f>
        <v>0.44900000000000001</v>
      </c>
      <c r="F9" s="40">
        <f>IF(ISBLANK(comm_deliv), frac_children_health_facility,1)</f>
        <v>0.44900000000000001</v>
      </c>
      <c r="G9" s="40">
        <f>IF(ISBLANK(comm_deliv), frac_children_health_facility,1)</f>
        <v>0.44900000000000001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0.56999999999999995</v>
      </c>
      <c r="I14" s="40">
        <f>food_insecure</f>
        <v>0.56999999999999995</v>
      </c>
      <c r="J14" s="40">
        <f>food_insecure</f>
        <v>0.56999999999999995</v>
      </c>
      <c r="K14" s="40">
        <f>food_insecure</f>
        <v>0.56999999999999995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0.4153</v>
      </c>
      <c r="I17" s="40">
        <f>frac_PW_health_facility</f>
        <v>0.4153</v>
      </c>
      <c r="J17" s="40">
        <f>frac_PW_health_facility</f>
        <v>0.4153</v>
      </c>
      <c r="K17" s="40">
        <f>frac_PW_health_facility</f>
        <v>0.4153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0.28439999999999999</v>
      </c>
      <c r="I18" s="40">
        <f>frac_malaria_risk</f>
        <v>0.28439999999999999</v>
      </c>
      <c r="J18" s="40">
        <f>frac_malaria_risk</f>
        <v>0.28439999999999999</v>
      </c>
      <c r="K18" s="40">
        <f>frac_malaria_risk</f>
        <v>0.28439999999999999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0.27857192999999997</v>
      </c>
      <c r="M24" s="40">
        <f>(1-food_insecure)*(0.49)+food_insecure*(0.7)</f>
        <v>0.60970000000000002</v>
      </c>
      <c r="N24" s="40">
        <f>(1-food_insecure)*(0.49)+food_insecure*(0.7)</f>
        <v>0.60970000000000002</v>
      </c>
      <c r="O24" s="40">
        <f>(1-food_insecure)*(0.49)+food_insecure*(0.7)</f>
        <v>0.60970000000000002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0.11938796999999998</v>
      </c>
      <c r="M25" s="40">
        <f>(1-food_insecure)*(0.21)+food_insecure*(0.3)</f>
        <v>0.26129999999999998</v>
      </c>
      <c r="N25" s="40">
        <f>(1-food_insecure)*(0.21)+food_insecure*(0.3)</f>
        <v>0.26129999999999998</v>
      </c>
      <c r="O25" s="40">
        <f>(1-food_insecure)*(0.21)+food_insecure*(0.3)</f>
        <v>0.26129999999999998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5.8940099999999995E-2</v>
      </c>
      <c r="M26" s="40">
        <f>(1-food_insecure)*(0.3)</f>
        <v>0.129</v>
      </c>
      <c r="N26" s="40">
        <f>(1-food_insecure)*(0.3)</f>
        <v>0.129</v>
      </c>
      <c r="O26" s="40">
        <f>(1-food_insecure)*(0.3)</f>
        <v>0.129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0.54310000000000003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0.28439999999999999</v>
      </c>
      <c r="D33" s="40">
        <f t="shared" si="3"/>
        <v>0.28439999999999999</v>
      </c>
      <c r="E33" s="40">
        <f t="shared" si="3"/>
        <v>0.28439999999999999</v>
      </c>
      <c r="F33" s="40">
        <f t="shared" si="3"/>
        <v>0.28439999999999999</v>
      </c>
      <c r="G33" s="40">
        <f t="shared" si="3"/>
        <v>0.28439999999999999</v>
      </c>
      <c r="H33" s="40">
        <f t="shared" si="3"/>
        <v>0.28439999999999999</v>
      </c>
      <c r="I33" s="40">
        <f t="shared" si="3"/>
        <v>0.28439999999999999</v>
      </c>
      <c r="J33" s="40">
        <f t="shared" si="3"/>
        <v>0.28439999999999999</v>
      </c>
      <c r="K33" s="40">
        <f t="shared" si="3"/>
        <v>0.28439999999999999</v>
      </c>
      <c r="L33" s="40">
        <f t="shared" si="3"/>
        <v>0.28439999999999999</v>
      </c>
      <c r="M33" s="40">
        <f t="shared" si="3"/>
        <v>0.28439999999999999</v>
      </c>
      <c r="N33" s="40">
        <f t="shared" si="3"/>
        <v>0.28439999999999999</v>
      </c>
      <c r="O33" s="40">
        <f t="shared" si="3"/>
        <v>0.28439999999999999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122419.79999999999</v>
      </c>
      <c r="C2" s="81">
        <v>625000</v>
      </c>
      <c r="D2" s="81">
        <v>150000</v>
      </c>
      <c r="E2" s="81">
        <v>226000</v>
      </c>
      <c r="F2" s="81">
        <v>153000</v>
      </c>
      <c r="G2" s="81">
        <v>93000</v>
      </c>
      <c r="H2" s="25">
        <f t="shared" ref="H2:H40" si="0">D2+E2+F2+G2</f>
        <v>622000</v>
      </c>
      <c r="I2" s="25">
        <f>(B2 + stillbirth*B2/(1000-stillbirth))/(1-abortion)</f>
        <v>144657.21607548182</v>
      </c>
      <c r="J2" s="25">
        <f>H2-I2</f>
        <v>477342.78392451815</v>
      </c>
    </row>
    <row r="3" spans="1:10" ht="15.75" customHeight="1" x14ac:dyDescent="0.25">
      <c r="A3" s="9">
        <v>2016</v>
      </c>
      <c r="B3" s="80">
        <v>125660.63275829609</v>
      </c>
      <c r="C3" s="81">
        <v>640691.73199187662</v>
      </c>
      <c r="D3" s="81">
        <v>155792.60278966252</v>
      </c>
      <c r="E3" s="81">
        <v>233390.73592020362</v>
      </c>
      <c r="F3" s="81">
        <v>158197.5194288147</v>
      </c>
      <c r="G3" s="81">
        <v>95907.456817113867</v>
      </c>
      <c r="H3" s="25">
        <f t="shared" si="0"/>
        <v>643288.31495579483</v>
      </c>
      <c r="I3" s="25">
        <f t="shared" ref="I3:I40" si="1">(B3 + stillbirth*B3/(1000-stillbirth))/(1-abortion)</f>
        <v>148486.74238234834</v>
      </c>
      <c r="J3" s="25">
        <f t="shared" ref="J3:J15" si="2">H3-I3</f>
        <v>494801.57257344649</v>
      </c>
    </row>
    <row r="4" spans="1:10" ht="15.75" customHeight="1" x14ac:dyDescent="0.25">
      <c r="A4" s="9">
        <v>2017</v>
      </c>
      <c r="B4" s="80">
        <v>128987.26043675418</v>
      </c>
      <c r="C4" s="81">
        <v>656777.432708401</v>
      </c>
      <c r="D4" s="81">
        <v>161808.90055985042</v>
      </c>
      <c r="E4" s="81">
        <v>241023.16643085939</v>
      </c>
      <c r="F4" s="81">
        <v>163571.60231000136</v>
      </c>
      <c r="G4" s="81">
        <v>98905.809388457637</v>
      </c>
      <c r="H4" s="25">
        <f t="shared" si="0"/>
        <v>665309.47868916881</v>
      </c>
      <c r="I4" s="25">
        <f t="shared" si="1"/>
        <v>152417.64815809208</v>
      </c>
      <c r="J4" s="25">
        <f t="shared" si="2"/>
        <v>512891.83053107676</v>
      </c>
    </row>
    <row r="5" spans="1:10" ht="15.75" customHeight="1" x14ac:dyDescent="0.25">
      <c r="A5" s="9">
        <v>2018</v>
      </c>
      <c r="B5" s="80">
        <v>132401.95429368177</v>
      </c>
      <c r="C5" s="81">
        <v>673266.99343219784</v>
      </c>
      <c r="D5" s="81">
        <v>168057.53181835185</v>
      </c>
      <c r="E5" s="81">
        <v>248905.19551821233</v>
      </c>
      <c r="F5" s="81">
        <v>169128.2466303189</v>
      </c>
      <c r="G5" s="81">
        <v>101997.89938586231</v>
      </c>
      <c r="H5" s="25">
        <f t="shared" si="0"/>
        <v>688088.87335274543</v>
      </c>
      <c r="I5" s="25">
        <f t="shared" si="1"/>
        <v>156452.61723248358</v>
      </c>
      <c r="J5" s="25">
        <f t="shared" si="2"/>
        <v>531636.25612026185</v>
      </c>
    </row>
    <row r="6" spans="1:10" ht="15.75" customHeight="1" x14ac:dyDescent="0.25">
      <c r="A6" s="9">
        <v>2019</v>
      </c>
      <c r="B6" s="80">
        <v>135719.44176331081</v>
      </c>
      <c r="C6" s="81">
        <v>689947.77230468055</v>
      </c>
      <c r="D6" s="81">
        <v>174588.82650226672</v>
      </c>
      <c r="E6" s="81">
        <v>257181.13071891374</v>
      </c>
      <c r="F6" s="81">
        <v>174913.41729265009</v>
      </c>
      <c r="G6" s="81">
        <v>105351.93760953101</v>
      </c>
      <c r="H6" s="25">
        <f t="shared" si="0"/>
        <v>712035.31212336151</v>
      </c>
      <c r="I6" s="25">
        <f t="shared" si="1"/>
        <v>160372.72249096166</v>
      </c>
      <c r="J6" s="25">
        <f t="shared" si="2"/>
        <v>551662.58963239985</v>
      </c>
    </row>
    <row r="7" spans="1:10" ht="15.75" customHeight="1" x14ac:dyDescent="0.25">
      <c r="A7" s="9">
        <v>2020</v>
      </c>
      <c r="B7" s="80">
        <v>138977.59848180783</v>
      </c>
      <c r="C7" s="81">
        <v>706913.80883283669</v>
      </c>
      <c r="D7" s="81">
        <v>181383.03232115909</v>
      </c>
      <c r="E7" s="81">
        <v>265928.04639235936</v>
      </c>
      <c r="F7" s="81">
        <v>180892.72045246221</v>
      </c>
      <c r="G7" s="81">
        <v>109238.5412656582</v>
      </c>
      <c r="H7" s="25">
        <f t="shared" si="0"/>
        <v>737442.34043163888</v>
      </c>
      <c r="I7" s="25">
        <f t="shared" si="1"/>
        <v>164222.71963550366</v>
      </c>
      <c r="J7" s="25">
        <f t="shared" si="2"/>
        <v>573219.62079613516</v>
      </c>
    </row>
    <row r="8" spans="1:10" ht="15.75" customHeight="1" x14ac:dyDescent="0.25">
      <c r="A8" s="9">
        <v>2021</v>
      </c>
      <c r="B8" s="80">
        <v>142493.6425839786</v>
      </c>
      <c r="C8" s="81">
        <v>723921.90976612119</v>
      </c>
      <c r="D8" s="81">
        <v>188401.69245808982</v>
      </c>
      <c r="E8" s="81">
        <v>275196.31397028023</v>
      </c>
      <c r="F8" s="81">
        <v>187052.03536108395</v>
      </c>
      <c r="G8" s="81">
        <v>112957.96216054076</v>
      </c>
      <c r="H8" s="25">
        <f t="shared" si="0"/>
        <v>763608.00394999469</v>
      </c>
      <c r="I8" s="25">
        <f t="shared" si="1"/>
        <v>168377.44911078986</v>
      </c>
      <c r="J8" s="25">
        <f t="shared" si="2"/>
        <v>595230.55483920476</v>
      </c>
    </row>
    <row r="9" spans="1:10" ht="15.75" customHeight="1" x14ac:dyDescent="0.25">
      <c r="A9" s="9">
        <v>2022</v>
      </c>
      <c r="B9" s="80">
        <v>145966.73772857399</v>
      </c>
      <c r="C9" s="81">
        <v>742200.86696479283</v>
      </c>
      <c r="D9" s="81">
        <v>195624.82178619344</v>
      </c>
      <c r="E9" s="81">
        <v>284986.61619798589</v>
      </c>
      <c r="F9" s="81">
        <v>193386.84041395391</v>
      </c>
      <c r="G9" s="81">
        <v>116844.33508336183</v>
      </c>
      <c r="H9" s="25">
        <f t="shared" si="0"/>
        <v>790842.61348149506</v>
      </c>
      <c r="I9" s="25">
        <f t="shared" si="1"/>
        <v>172481.42799968238</v>
      </c>
      <c r="J9" s="25">
        <f t="shared" si="2"/>
        <v>618361.18548181269</v>
      </c>
    </row>
    <row r="10" spans="1:10" ht="15.75" customHeight="1" x14ac:dyDescent="0.25">
      <c r="A10" s="9">
        <v>2023</v>
      </c>
      <c r="B10" s="80">
        <v>149510.74318995973</v>
      </c>
      <c r="C10" s="81">
        <v>760485.07100291015</v>
      </c>
      <c r="D10" s="81">
        <v>202998.32464168273</v>
      </c>
      <c r="E10" s="81">
        <v>295347.23834098363</v>
      </c>
      <c r="F10" s="81">
        <v>199875.63945823917</v>
      </c>
      <c r="G10" s="81">
        <v>120904.28537619753</v>
      </c>
      <c r="H10" s="25">
        <f t="shared" si="0"/>
        <v>819125.48781710304</v>
      </c>
      <c r="I10" s="25">
        <f t="shared" si="1"/>
        <v>176669.19798297234</v>
      </c>
      <c r="J10" s="25">
        <f t="shared" si="2"/>
        <v>642456.28983413067</v>
      </c>
    </row>
    <row r="11" spans="1:10" ht="15.75" customHeight="1" x14ac:dyDescent="0.25">
      <c r="A11" s="9">
        <v>2024</v>
      </c>
      <c r="B11" s="80">
        <v>153348.5752889686</v>
      </c>
      <c r="C11" s="81">
        <v>779323.108093624</v>
      </c>
      <c r="D11" s="81">
        <v>210466.39789362077</v>
      </c>
      <c r="E11" s="81">
        <v>306330.44834575342</v>
      </c>
      <c r="F11" s="81">
        <v>206518.28424460982</v>
      </c>
      <c r="G11" s="81">
        <v>125137.74711524611</v>
      </c>
      <c r="H11" s="25">
        <f t="shared" si="0"/>
        <v>848452.87759923015</v>
      </c>
      <c r="I11" s="25">
        <f t="shared" si="1"/>
        <v>181204.1678751609</v>
      </c>
      <c r="J11" s="25">
        <f t="shared" si="2"/>
        <v>667248.70972406922</v>
      </c>
    </row>
    <row r="12" spans="1:10" ht="15.75" customHeight="1" x14ac:dyDescent="0.25">
      <c r="A12" s="9">
        <v>2025</v>
      </c>
      <c r="B12" s="80">
        <v>157331.90714777057</v>
      </c>
      <c r="C12" s="81">
        <v>798926.5559164607</v>
      </c>
      <c r="D12" s="81">
        <v>217995.12503544363</v>
      </c>
      <c r="E12" s="81">
        <v>317965.22495765856</v>
      </c>
      <c r="F12" s="81">
        <v>213355.65452578093</v>
      </c>
      <c r="G12" s="81">
        <v>129526.65717882736</v>
      </c>
      <c r="H12" s="25">
        <f t="shared" si="0"/>
        <v>878842.66169771051</v>
      </c>
      <c r="I12" s="25">
        <f t="shared" si="1"/>
        <v>185911.06739140805</v>
      </c>
      <c r="J12" s="25">
        <f t="shared" si="2"/>
        <v>692931.59430630249</v>
      </c>
    </row>
    <row r="13" spans="1:10" ht="15.75" customHeight="1" x14ac:dyDescent="0.25">
      <c r="A13" s="9">
        <v>2026</v>
      </c>
      <c r="B13" s="80">
        <v>161208.93162285362</v>
      </c>
      <c r="C13" s="81">
        <v>818833.24415238702</v>
      </c>
      <c r="D13" s="81">
        <v>225522.57157690427</v>
      </c>
      <c r="E13" s="81">
        <v>330185.41774225712</v>
      </c>
      <c r="F13" s="81">
        <v>220398.38719117155</v>
      </c>
      <c r="G13" s="81">
        <v>134057.00675906884</v>
      </c>
      <c r="H13" s="25">
        <f t="shared" si="0"/>
        <v>910163.38326940173</v>
      </c>
      <c r="I13" s="25">
        <f t="shared" si="1"/>
        <v>190492.34890977369</v>
      </c>
      <c r="J13" s="25">
        <f t="shared" si="2"/>
        <v>719671.0343596281</v>
      </c>
    </row>
    <row r="14" spans="1:10" ht="15.75" customHeight="1" x14ac:dyDescent="0.25">
      <c r="A14" s="9">
        <v>2027</v>
      </c>
      <c r="B14" s="80">
        <v>165561.29920459102</v>
      </c>
      <c r="C14" s="81">
        <v>839677.99552954535</v>
      </c>
      <c r="D14" s="81">
        <v>233025.25984469469</v>
      </c>
      <c r="E14" s="81">
        <v>342933.22093000228</v>
      </c>
      <c r="F14" s="81">
        <v>227697.81357125347</v>
      </c>
      <c r="G14" s="81">
        <v>138751.47364377347</v>
      </c>
      <c r="H14" s="25">
        <f t="shared" si="0"/>
        <v>942407.76798972383</v>
      </c>
      <c r="I14" s="25">
        <f t="shared" si="1"/>
        <v>195635.31906420385</v>
      </c>
      <c r="J14" s="25">
        <f t="shared" si="2"/>
        <v>746772.44892551994</v>
      </c>
    </row>
    <row r="15" spans="1:10" ht="15.75" customHeight="1" x14ac:dyDescent="0.25">
      <c r="A15" s="9">
        <v>2028</v>
      </c>
      <c r="B15" s="80">
        <v>169610.39060348581</v>
      </c>
      <c r="C15" s="81">
        <v>861057.02763452835</v>
      </c>
      <c r="D15" s="81">
        <v>240483.20471194945</v>
      </c>
      <c r="E15" s="81">
        <v>356119.83970035013</v>
      </c>
      <c r="F15" s="81">
        <v>235311.93621634314</v>
      </c>
      <c r="G15" s="81">
        <v>143622.91297428298</v>
      </c>
      <c r="H15" s="25">
        <f t="shared" si="0"/>
        <v>975537.8936029257</v>
      </c>
      <c r="I15" s="25">
        <f t="shared" si="1"/>
        <v>200419.9232654793</v>
      </c>
      <c r="J15" s="25">
        <f t="shared" si="2"/>
        <v>775117.97033744643</v>
      </c>
    </row>
    <row r="16" spans="1:10" ht="15.75" customHeight="1" x14ac:dyDescent="0.25">
      <c r="A16" s="9">
        <v>2029</v>
      </c>
      <c r="B16" s="8">
        <v>173869.23092413714</v>
      </c>
      <c r="C16" s="24">
        <v>882910.33814957272</v>
      </c>
      <c r="D16" s="24">
        <v>247872.57925071637</v>
      </c>
      <c r="E16" s="24">
        <v>369672.52374753251</v>
      </c>
      <c r="F16" s="24">
        <v>243303.27928131842</v>
      </c>
      <c r="G16" s="24">
        <v>148679.63114961825</v>
      </c>
      <c r="H16" s="25">
        <f t="shared" si="0"/>
        <v>1009528.0134291856</v>
      </c>
      <c r="I16" s="25">
        <f t="shared" si="1"/>
        <v>205452.37703925962</v>
      </c>
      <c r="J16" s="25">
        <f t="shared" ref="J16:J40" si="3">H16-I16</f>
        <v>804075.63638992596</v>
      </c>
    </row>
    <row r="17" spans="1:10" ht="15.75" customHeight="1" x14ac:dyDescent="0.25">
      <c r="A17" s="9">
        <v>2030</v>
      </c>
      <c r="B17" s="8">
        <v>179906.75449413035</v>
      </c>
      <c r="C17" s="24">
        <v>907037.63784931868</v>
      </c>
      <c r="D17" s="24">
        <v>255093.41902059657</v>
      </c>
      <c r="E17" s="24">
        <v>383542.72229397728</v>
      </c>
      <c r="F17" s="24">
        <v>251748.71004372335</v>
      </c>
      <c r="G17" s="24">
        <v>153907.55343810504</v>
      </c>
      <c r="H17" s="25">
        <f t="shared" si="0"/>
        <v>1044292.4047964022</v>
      </c>
      <c r="I17" s="25">
        <f t="shared" si="1"/>
        <v>212586.60983187423</v>
      </c>
      <c r="J17" s="25">
        <f t="shared" si="3"/>
        <v>831705.79496452794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50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1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1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1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1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1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1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1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1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1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1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1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1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1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1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1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1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1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1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1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1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1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1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1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1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1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63"/>
  <sheetViews>
    <sheetView zoomScale="99" zoomScaleNormal="60" workbookViewId="0">
      <selection activeCell="A20" sqref="A20:XFD123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30">
        <v>0.52142379999999999</v>
      </c>
      <c r="D2" s="130">
        <v>0.52142379999999999</v>
      </c>
      <c r="E2" s="130">
        <v>0.51194189999999995</v>
      </c>
      <c r="F2" s="130">
        <v>0.36661769999999999</v>
      </c>
      <c r="G2" s="130">
        <v>0.18645790000000001</v>
      </c>
      <c r="H2" s="150" t="s">
        <v>216</v>
      </c>
    </row>
    <row r="3" spans="1:15" ht="15.75" customHeight="1" x14ac:dyDescent="0.25">
      <c r="A3" s="5"/>
      <c r="B3" s="14" t="s">
        <v>119</v>
      </c>
      <c r="C3" s="130">
        <v>0.19143959999999999</v>
      </c>
      <c r="D3" s="130">
        <v>0.19143959999999999</v>
      </c>
      <c r="E3" s="130">
        <v>0.29713509999999999</v>
      </c>
      <c r="F3" s="130">
        <v>0.32702490000000001</v>
      </c>
      <c r="G3" s="130">
        <v>0.16781869999999999</v>
      </c>
      <c r="H3" s="150"/>
    </row>
    <row r="4" spans="1:15" ht="15.75" customHeight="1" x14ac:dyDescent="0.25">
      <c r="A4" s="5"/>
      <c r="B4" s="14" t="s">
        <v>117</v>
      </c>
      <c r="C4" s="130">
        <v>0.14760960000000001</v>
      </c>
      <c r="D4" s="130">
        <v>0.14760960000000001</v>
      </c>
      <c r="E4" s="130">
        <v>0.115894</v>
      </c>
      <c r="F4" s="130">
        <v>7.9575900000000005E-2</v>
      </c>
      <c r="G4" s="130">
        <v>0.27447949999999999</v>
      </c>
      <c r="H4" s="150"/>
    </row>
    <row r="5" spans="1:15" ht="15.75" customHeight="1" x14ac:dyDescent="0.25">
      <c r="A5" s="5"/>
      <c r="B5" s="14" t="s">
        <v>120</v>
      </c>
      <c r="C5" s="130">
        <v>0.13952709999999999</v>
      </c>
      <c r="D5" s="130">
        <v>0.13952709999999999</v>
      </c>
      <c r="E5" s="130">
        <v>7.5028999999999998E-2</v>
      </c>
      <c r="F5" s="130">
        <v>0.2267815</v>
      </c>
      <c r="G5" s="130">
        <v>0.37124380000000001</v>
      </c>
      <c r="H5" s="150"/>
      <c r="I5" s="104"/>
    </row>
    <row r="6" spans="1:15" ht="15.75" customHeight="1" x14ac:dyDescent="0.25">
      <c r="B6" s="17"/>
      <c r="C6" s="33">
        <f>SUM(C2:C5)</f>
        <v>1.0000001000000001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30">
        <v>0.74335549999999995</v>
      </c>
      <c r="D8" s="130">
        <v>0.74335549999999995</v>
      </c>
      <c r="E8" s="130">
        <v>0.46782810000000002</v>
      </c>
      <c r="F8" s="130">
        <v>0.65053030000000001</v>
      </c>
      <c r="G8" s="130">
        <v>0.76410180000000005</v>
      </c>
      <c r="H8" s="150" t="s">
        <v>216</v>
      </c>
    </row>
    <row r="9" spans="1:15" ht="15.75" customHeight="1" x14ac:dyDescent="0.25">
      <c r="B9" s="9" t="s">
        <v>122</v>
      </c>
      <c r="C9" s="130">
        <v>6.3051099999999999E-2</v>
      </c>
      <c r="D9" s="130">
        <v>6.3051099999999999E-2</v>
      </c>
      <c r="E9" s="130">
        <v>0.37688270000000001</v>
      </c>
      <c r="F9" s="130">
        <v>0.2313663</v>
      </c>
      <c r="G9" s="130">
        <v>0.16505010000000001</v>
      </c>
      <c r="H9" s="150"/>
    </row>
    <row r="10" spans="1:15" ht="15.75" customHeight="1" x14ac:dyDescent="0.25">
      <c r="B10" s="9" t="s">
        <v>123</v>
      </c>
      <c r="C10" s="130">
        <v>0.14116719999999999</v>
      </c>
      <c r="D10" s="130">
        <v>0.14116719999999999</v>
      </c>
      <c r="E10" s="130">
        <v>0.14625360000000001</v>
      </c>
      <c r="F10" s="130">
        <v>8.0939899999999995E-2</v>
      </c>
      <c r="G10" s="130">
        <v>6.7341799999999993E-2</v>
      </c>
      <c r="H10" s="150"/>
    </row>
    <row r="11" spans="1:15" ht="15.75" customHeight="1" x14ac:dyDescent="0.25">
      <c r="B11" s="9" t="s">
        <v>124</v>
      </c>
      <c r="C11" s="130">
        <v>5.2426300000000002E-2</v>
      </c>
      <c r="D11" s="130">
        <v>5.2426300000000002E-2</v>
      </c>
      <c r="E11" s="130">
        <v>9.0355999999999995E-3</v>
      </c>
      <c r="F11" s="130">
        <v>3.7163399999999999E-2</v>
      </c>
      <c r="G11" s="130">
        <v>3.5063999999999998E-3</v>
      </c>
      <c r="H11" s="150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8"/>
      <c r="D14" s="138"/>
      <c r="E14" s="130">
        <v>0.87970000000000004</v>
      </c>
      <c r="F14" s="130">
        <v>0.67630000000000001</v>
      </c>
      <c r="G14" s="130">
        <v>0.57750000000000001</v>
      </c>
      <c r="H14" s="139">
        <v>0.61619999999999997</v>
      </c>
      <c r="I14" s="139">
        <v>0.65569999999999995</v>
      </c>
      <c r="J14" s="139">
        <v>0.38429999999999997</v>
      </c>
      <c r="K14" s="139">
        <v>1</v>
      </c>
      <c r="L14" s="139">
        <v>0.48899999999999999</v>
      </c>
      <c r="M14" s="139">
        <v>0.48549999999999999</v>
      </c>
      <c r="N14" s="139">
        <v>0.41149999999999998</v>
      </c>
      <c r="O14" s="139">
        <v>0.42599999999999999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0.38284543999999998</v>
      </c>
      <c r="F15" s="37">
        <f t="shared" si="0"/>
        <v>0.29432575999999999</v>
      </c>
      <c r="G15" s="37">
        <f t="shared" si="0"/>
        <v>0.251328</v>
      </c>
      <c r="H15" s="37">
        <f t="shared" si="0"/>
        <v>0.26817023999999995</v>
      </c>
      <c r="I15" s="37">
        <f t="shared" si="0"/>
        <v>0.28536063999999994</v>
      </c>
      <c r="J15" s="37">
        <f t="shared" si="0"/>
        <v>0.16724735999999998</v>
      </c>
      <c r="K15" s="37">
        <f t="shared" si="0"/>
        <v>0.43519999999999998</v>
      </c>
      <c r="L15" s="37">
        <f t="shared" si="0"/>
        <v>0.2128128</v>
      </c>
      <c r="M15" s="37">
        <f t="shared" si="0"/>
        <v>0.21128959999999999</v>
      </c>
      <c r="N15" s="37">
        <f t="shared" si="0"/>
        <v>0.17908479999999999</v>
      </c>
      <c r="O15" s="37">
        <f t="shared" si="0"/>
        <v>0.18539519999999998</v>
      </c>
    </row>
    <row r="16" spans="1:15" ht="19" customHeight="1" x14ac:dyDescent="0.3">
      <c r="B16" s="94" t="s">
        <v>211</v>
      </c>
      <c r="C16" s="152" t="s">
        <v>216</v>
      </c>
      <c r="D16" s="153"/>
      <c r="E16" s="153"/>
      <c r="F16" s="153"/>
      <c r="G16" s="153"/>
      <c r="H16" s="154" t="s">
        <v>216</v>
      </c>
      <c r="I16" s="155"/>
      <c r="J16" s="155"/>
      <c r="K16" s="155"/>
      <c r="L16" s="155"/>
      <c r="M16" s="155"/>
      <c r="N16" s="155"/>
      <c r="O16" s="155"/>
    </row>
    <row r="17" spans="2:15" ht="49.75" customHeight="1" x14ac:dyDescent="0.25">
      <c r="C17" s="10"/>
      <c r="D17" s="10"/>
      <c r="E17" s="10"/>
      <c r="F17" s="10"/>
      <c r="G17" s="10"/>
      <c r="H17" s="156"/>
      <c r="I17" s="156"/>
      <c r="J17" s="156"/>
      <c r="K17" s="156"/>
      <c r="L17" s="156"/>
      <c r="M17" s="156"/>
      <c r="N17" s="156"/>
      <c r="O17" s="156"/>
    </row>
    <row r="20" spans="2:15" ht="15.75" customHeight="1" x14ac:dyDescent="0.25">
      <c r="B20" s="108"/>
      <c r="D20" s="108"/>
      <c r="F20" s="108"/>
      <c r="H20" s="108"/>
      <c r="J20" s="108"/>
      <c r="L20" s="108"/>
      <c r="M20" s="98"/>
    </row>
    <row r="21" spans="2:15" ht="15.75" customHeight="1" x14ac:dyDescent="0.25">
      <c r="B21" s="108"/>
      <c r="D21" s="108"/>
      <c r="F21" s="108"/>
      <c r="H21" s="108"/>
      <c r="J21" s="108"/>
      <c r="L21" s="108"/>
      <c r="M21" s="98"/>
    </row>
    <row r="22" spans="2:15" ht="15.75" customHeight="1" x14ac:dyDescent="0.25">
      <c r="B22" s="108"/>
      <c r="D22" s="108"/>
      <c r="F22" s="108"/>
      <c r="H22" s="108"/>
      <c r="J22" s="108"/>
      <c r="L22" s="108"/>
      <c r="M22" s="98"/>
    </row>
    <row r="23" spans="2:15" ht="15.75" customHeight="1" x14ac:dyDescent="0.25">
      <c r="B23" s="108"/>
      <c r="D23" s="108"/>
      <c r="F23" s="108"/>
      <c r="H23" s="108"/>
      <c r="J23" s="108"/>
      <c r="L23" s="108"/>
      <c r="M23" s="98"/>
    </row>
    <row r="24" spans="2:15" ht="15.75" customHeight="1" x14ac:dyDescent="0.25">
      <c r="B24" s="108"/>
      <c r="D24" s="108"/>
      <c r="F24" s="108"/>
      <c r="H24" s="108"/>
      <c r="J24" s="108"/>
      <c r="L24" s="108"/>
      <c r="M24" s="98"/>
    </row>
    <row r="25" spans="2:15" ht="15.75" customHeight="1" x14ac:dyDescent="0.25">
      <c r="B25" s="108"/>
      <c r="D25" s="108"/>
      <c r="F25" s="108"/>
      <c r="H25" s="108"/>
      <c r="J25" s="108"/>
      <c r="L25" s="108"/>
      <c r="M25" s="98"/>
    </row>
    <row r="26" spans="2:15" ht="15.75" customHeight="1" x14ac:dyDescent="0.25">
      <c r="B26" s="108"/>
      <c r="D26" s="108"/>
      <c r="F26" s="108"/>
      <c r="H26" s="108"/>
      <c r="J26" s="108"/>
      <c r="L26" s="108"/>
      <c r="M26" s="98"/>
    </row>
    <row r="27" spans="2:15" ht="15.75" customHeight="1" x14ac:dyDescent="0.25">
      <c r="B27" s="108"/>
      <c r="D27" s="108"/>
      <c r="F27" s="108"/>
      <c r="H27" s="108"/>
      <c r="J27" s="108"/>
      <c r="L27" s="108"/>
      <c r="M27" s="98"/>
    </row>
    <row r="28" spans="2:15" ht="15.75" customHeight="1" x14ac:dyDescent="0.25">
      <c r="B28" s="108"/>
      <c r="D28" s="108"/>
      <c r="F28" s="108"/>
      <c r="H28" s="108"/>
      <c r="J28" s="108"/>
      <c r="L28" s="108"/>
      <c r="M28" s="98"/>
    </row>
    <row r="29" spans="2:15" ht="15.75" customHeight="1" x14ac:dyDescent="0.25">
      <c r="B29" s="108"/>
      <c r="D29" s="108"/>
      <c r="F29" s="108"/>
      <c r="H29" s="108"/>
      <c r="J29" s="108"/>
      <c r="L29" s="108"/>
      <c r="M29" s="98"/>
    </row>
    <row r="30" spans="2:15" ht="15.75" customHeight="1" x14ac:dyDescent="0.25">
      <c r="B30" s="108"/>
      <c r="D30" s="108"/>
      <c r="F30" s="108"/>
      <c r="H30" s="108"/>
      <c r="J30" s="108"/>
      <c r="L30" s="108"/>
      <c r="M30" s="98"/>
    </row>
    <row r="31" spans="2:15" ht="15.75" customHeight="1" x14ac:dyDescent="0.25">
      <c r="J31" s="108"/>
      <c r="L31" s="108"/>
      <c r="M31" s="98"/>
    </row>
    <row r="63" spans="14:14" ht="15.75" customHeight="1" x14ac:dyDescent="0.25">
      <c r="N63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D8" sqref="D8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30">
        <v>0.28680119999999998</v>
      </c>
      <c r="D2" s="130">
        <v>0.37767040000000002</v>
      </c>
      <c r="E2" s="130"/>
      <c r="F2" s="130"/>
      <c r="G2" s="130"/>
      <c r="H2" s="150" t="s">
        <v>207</v>
      </c>
    </row>
    <row r="3" spans="1:8" x14ac:dyDescent="0.25">
      <c r="B3" s="50" t="s">
        <v>167</v>
      </c>
      <c r="C3" s="140">
        <v>0.64592249999999996</v>
      </c>
      <c r="D3" s="140">
        <v>0.364593</v>
      </c>
      <c r="E3" s="140"/>
      <c r="F3" s="140"/>
      <c r="G3" s="140"/>
      <c r="H3" s="150"/>
    </row>
    <row r="4" spans="1:8" x14ac:dyDescent="0.25">
      <c r="B4" s="50" t="s">
        <v>168</v>
      </c>
      <c r="C4" s="140">
        <v>6.72764E-2</v>
      </c>
      <c r="D4" s="140">
        <v>0.22757939999999999</v>
      </c>
      <c r="E4" s="133">
        <v>0.97423119999999996</v>
      </c>
      <c r="F4" s="133">
        <v>0.81283070000000002</v>
      </c>
      <c r="G4" s="133">
        <v>0.1835745</v>
      </c>
      <c r="H4" s="150"/>
    </row>
    <row r="5" spans="1:8" x14ac:dyDescent="0.25">
      <c r="B5" s="50" t="s">
        <v>169</v>
      </c>
      <c r="C5" s="37">
        <f>1-SUM(C2:C4)</f>
        <v>-9.9999999836342113E-8</v>
      </c>
      <c r="D5" s="37">
        <f t="shared" ref="D5:G5" si="0">1-SUM(D2:D4)</f>
        <v>3.0157199999999995E-2</v>
      </c>
      <c r="E5" s="37">
        <f t="shared" si="0"/>
        <v>2.5768800000000036E-2</v>
      </c>
      <c r="F5" s="37">
        <f t="shared" si="0"/>
        <v>0.18716929999999998</v>
      </c>
      <c r="G5" s="37">
        <f t="shared" si="0"/>
        <v>0.81642550000000003</v>
      </c>
      <c r="H5" s="150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B1" sqref="B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2" t="s">
        <v>258</v>
      </c>
      <c r="C1" s="61" t="s">
        <v>201</v>
      </c>
      <c r="D1" s="60" t="s">
        <v>202</v>
      </c>
      <c r="E1" s="88" t="s">
        <v>208</v>
      </c>
      <c r="F1" s="115" t="s">
        <v>248</v>
      </c>
      <c r="G1" s="91" t="s">
        <v>209</v>
      </c>
    </row>
    <row r="2" spans="1:8" ht="15.75" customHeight="1" x14ac:dyDescent="0.25">
      <c r="A2" s="57" t="s">
        <v>29</v>
      </c>
      <c r="B2" s="141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1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1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30">
        <v>0.129</v>
      </c>
      <c r="C5" s="58">
        <v>0.95</v>
      </c>
      <c r="D5" s="117">
        <f>SUM('Programs family planning'!E2:E10)</f>
        <v>0.82100000000000006</v>
      </c>
      <c r="E5" s="89" t="s">
        <v>216</v>
      </c>
      <c r="F5" s="116" t="s">
        <v>230</v>
      </c>
      <c r="G5" s="89"/>
    </row>
    <row r="6" spans="1:8" ht="15.75" customHeight="1" x14ac:dyDescent="0.3">
      <c r="A6" s="92"/>
      <c r="B6" s="130">
        <v>2.5000000000000001E-2</v>
      </c>
      <c r="C6" s="58">
        <v>0.95</v>
      </c>
      <c r="D6" s="117">
        <v>8.2000000000000003E-2</v>
      </c>
      <c r="E6" s="89" t="s">
        <v>216</v>
      </c>
      <c r="F6" s="116" t="s">
        <v>231</v>
      </c>
      <c r="G6" s="89"/>
    </row>
    <row r="7" spans="1:8" ht="15.75" customHeight="1" x14ac:dyDescent="0.25">
      <c r="A7" s="57" t="s">
        <v>63</v>
      </c>
      <c r="B7" s="131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1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1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1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1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1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30">
        <v>0.60099999999999998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30">
        <v>0.40299999999999997</v>
      </c>
      <c r="C14" s="58">
        <v>0.95</v>
      </c>
      <c r="D14" s="59">
        <v>2.1800000000000002</v>
      </c>
      <c r="E14" s="89" t="s">
        <v>216</v>
      </c>
      <c r="F14" s="116" t="s">
        <v>232</v>
      </c>
      <c r="G14" s="89" t="s">
        <v>212</v>
      </c>
    </row>
    <row r="15" spans="1:8" ht="15.75" customHeight="1" x14ac:dyDescent="0.35">
      <c r="A15" s="92"/>
      <c r="B15" s="130">
        <v>0.19899999999999998</v>
      </c>
      <c r="C15" s="58">
        <v>0.95</v>
      </c>
      <c r="D15" s="59">
        <v>2.1800000000000002</v>
      </c>
      <c r="E15" s="89" t="s">
        <v>216</v>
      </c>
      <c r="F15" s="116" t="s">
        <v>233</v>
      </c>
      <c r="G15" s="89"/>
      <c r="H15" s="99"/>
    </row>
    <row r="16" spans="1:8" ht="15.75" customHeight="1" x14ac:dyDescent="0.35">
      <c r="A16" s="57" t="s">
        <v>47</v>
      </c>
      <c r="B16" s="131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1"/>
      <c r="C17" s="58">
        <v>0.95</v>
      </c>
      <c r="D17" s="118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1"/>
      <c r="C18" s="58">
        <v>0.95</v>
      </c>
      <c r="D18" s="118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1"/>
      <c r="C19" s="58">
        <v>0.95</v>
      </c>
      <c r="D19" s="118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1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1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1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1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1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1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1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30">
        <v>0.43200000000000005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1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1"/>
      <c r="C29" s="58">
        <v>0.95</v>
      </c>
      <c r="D29" s="119">
        <f>162*AVERAGE('Incidence of conditions'!B4:F4) + 0*AVERAGE('Incidence of conditions'!B3:F3)*IF(ISBLANK(manage_mam), 0, 1)</f>
        <v>13.019965919999999</v>
      </c>
      <c r="E29" s="89"/>
      <c r="F29" s="90"/>
      <c r="G29" s="89"/>
    </row>
    <row r="30" spans="1:8" ht="15.75" customHeight="1" x14ac:dyDescent="0.35">
      <c r="A30" s="92" t="s">
        <v>28</v>
      </c>
      <c r="B30" s="130">
        <v>0.505</v>
      </c>
      <c r="C30" s="58">
        <v>0.95</v>
      </c>
      <c r="D30" s="59">
        <v>0.55000000000000004</v>
      </c>
      <c r="E30" s="89" t="s">
        <v>216</v>
      </c>
      <c r="F30" s="116" t="s">
        <v>235</v>
      </c>
      <c r="G30" s="89"/>
      <c r="H30" s="99"/>
    </row>
    <row r="31" spans="1:8" ht="15.75" customHeight="1" x14ac:dyDescent="0.35">
      <c r="A31" s="92"/>
      <c r="B31" s="130">
        <v>0.30299999999999999</v>
      </c>
      <c r="C31" s="58">
        <v>0.95</v>
      </c>
      <c r="D31" s="59">
        <v>0.55000000000000004</v>
      </c>
      <c r="E31" s="89" t="s">
        <v>216</v>
      </c>
      <c r="F31" s="116" t="s">
        <v>236</v>
      </c>
      <c r="G31" s="89"/>
      <c r="H31" s="99"/>
    </row>
    <row r="32" spans="1:8" ht="15.75" customHeight="1" x14ac:dyDescent="0.25">
      <c r="A32" s="57" t="s">
        <v>83</v>
      </c>
      <c r="B32" s="131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1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1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1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1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1">
        <v>1.9699999999999999E-2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1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2018-11-06T17:18:22Z</dcterms:modified>
</cp:coreProperties>
</file>