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aplan1_worldbank_org/Documents/DRC/Provincial projections/"/>
    </mc:Choice>
  </mc:AlternateContent>
  <xr:revisionPtr revIDLastSave="0" documentId="10_ncr:100000_{4E965BEC-A8DF-495F-A86E-4A04D00A33B2}" xr6:coauthVersionLast="31" xr6:coauthVersionMax="31" xr10:uidLastSave="{00000000-0000-0000-0000-000000000000}"/>
  <bookViews>
    <workbookView xWindow="0" yWindow="0" windowWidth="23040" windowHeight="8610" tabRatio="933" firstSheet="4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40" i="2"/>
  <c r="J20" i="2"/>
  <c r="J29" i="2"/>
  <c r="J27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Avril Dawn Kaplan</author>
  </authors>
  <commentList>
    <comment ref="K14" authorId="0" shapeId="0" xr:uid="{C534EAF9-410B-4B81-9CC4-125139351E4D}">
      <text>
        <r>
          <rPr>
            <b/>
            <sz val="9"/>
            <color indexed="81"/>
            <rFont val="Tahoma"/>
            <charset val="1"/>
          </rPr>
          <t>Avril Dawn Kaplan:</t>
        </r>
        <r>
          <rPr>
            <sz val="9"/>
            <color indexed="81"/>
            <rFont val="Tahoma"/>
            <charset val="1"/>
          </rPr>
          <t xml:space="preserve">
Note - this is zero because very few currently pregnant women in sample within this age group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<sst xmlns="http://schemas.openxmlformats.org/spreadsheetml/2006/main" count="434" uniqueCount="259">
  <si>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</si>
  <si>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</si>
  <si>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</si>
  <si>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</si>
  <si>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</si>
  <si>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</si>
  <si>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</si>
  <si>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</si>
  <si>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</si>
  <si>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</si>
  <si>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</si>
  <si>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</si>
  <si>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</si>
  <si>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</si>
  <si>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</si>
  <si>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</si>
  <si>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</si>
  <si>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</si>
  <si>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</si>
  <si>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</si>
  <si>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</si>
  <si>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</si>
  <si>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</si>
  <si>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</si>
  <si>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</si>
  <si>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</si>
  <si>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</si>
  <si>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</si>
  <si>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</si>
  <si>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</si>
  <si>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</si>
  <si>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</si>
  <si>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</si>
  <si>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</si>
  <si>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</si>
  <si>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</si>
  <si>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</si>
  <si>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</si>
  <si>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</si>
  <si>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</si>
  <si>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</si>
  <si>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</si>
  <si>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</si>
  <si>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</si>
  <si>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</si>
  <si>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</si>
  <si>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</si>
  <si>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</si>
  <si>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</si>
  <si>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</si>
  <si>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</si>
  <si>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</si>
  <si>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</si>
  <si>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</si>
  <si>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</si>
  <si>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</si>
  <si>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</si>
  <si>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</si>
  <si>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</si>
  <si>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</si>
  <si>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</si>
  <si>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</si>
  <si>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</si>
  <si>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</si>
  <si>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</si>
  <si>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</si>
  <si>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</si>
  <si>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</si>
  <si>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</si>
  <si>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</si>
  <si>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</si>
  <si>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</si>
  <si>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</si>
  <si>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</si>
  <si>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</si>
  <si>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</si>
  <si>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</si>
  <si>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</si>
  <si>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</si>
  <si>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</si>
  <si>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</si>
  <si>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</si>
  <si>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</si>
  <si>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</si>
  <si>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</si>
  <si>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</si>
  <si>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</si>
  <si>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</si>
  <si>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</si>
  <si>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</si>
  <si>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</si>
  <si>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</si>
  <si>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</si>
  <si>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</si>
  <si>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</si>
  <si>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</si>
  <si>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</si>
  <si>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</si>
  <si>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</si>
  <si>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</si>
  <si>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</si>
  <si>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</si>
  <si>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</si>
  <si>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</si>
  <si>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</si>
  <si>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</si>
  <si>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</si>
  <si>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</si>
  <si>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</si>
  <si>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</si>
  <si>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</si>
  <si>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</si>
  <si>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</si>
  <si>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</si>
  <si>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</si>
  <si>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</si>
  <si>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</si>
  <si>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</si>
  <si>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</si>
  <si>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</si>
  <si>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</si>
  <si>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</si>
  <si>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</si>
  <si>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</si>
  <si>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</si>
  <si>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</si>
  <si>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</si>
  <si>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</si>
  <si>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</si>
  <si>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</si>
  <si>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</si>
  <si>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</si>
  <si>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</si>
  <si>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</si>
  <si>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</si>
  <si>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</si>
  <si>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</si>
  <si>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</si>
  <si>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</si>
  <si>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</si>
  <si>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</si>
  <si>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</si>
  <si>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</si>
  <si>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</si>
  <si>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</si>
  <si>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</si>
  <si>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</si>
  <si>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</si>
  <si>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</si>
  <si>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</si>
  <si>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</si>
  <si>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</si>
  <si>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</si>
  <si>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</si>
  <si>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</si>
  <si>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</si>
  <si>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</si>
  <si>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</si>
  <si>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</si>
  <si>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</si>
  <si>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</si>
  <si>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</si>
  <si>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</si>
  <si>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</si>
  <si>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</si>
  <si>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</si>
  <si>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</si>
  <si>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</si>
  <si>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</si>
  <si>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</si>
  <si>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</si>
  <si>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</si>
  <si>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</si>
  <si>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</si>
  <si>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</si>
  <si>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</si>
  <si>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</si>
  <si>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</si>
  <si>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</si>
  <si>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</si>
  <si>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</si>
  <si>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</si>
  <si>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</si>
  <si>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</si>
  <si>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</si>
  <si>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</si>
  <si>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</si>
  <si>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</si>
  <si>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</si>
  <si>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</si>
  <si>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</si>
  <si>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</si>
  <si>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</si>
  <si>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</si>
  <si>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</si>
  <si>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</si>
  <si>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</si>
  <si>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</si>
  <si>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</si>
  <si>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</si>
  <si>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</si>
  <si>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</si>
  <si>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</si>
  <si>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</si>
  <si>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</si>
  <si>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</si>
  <si>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</si>
  <si>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</si>
  <si>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</si>
  <si>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</si>
  <si>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</si>
  <si>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</si>
  <si>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</si>
  <si>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Kinshasa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</si>
  <si>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</si>
  <si>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</si>
  <si>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</si>
  <si>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</si>
  <si>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</si>
  <si>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</si>
  <si>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</si>
  <si>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</si>
  <si>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</si>
  <si>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</si>
  <si>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</si>
  <si>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</si>
  <si>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</si>
  <si>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</si>
  <si>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</si>
  <si>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</si>
  <si>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</si>
  <si>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</si>
  <si>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</si>
  <si>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</si>
  <si>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</si>
  <si>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</si>
  <si>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</si>
  <si>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</si>
  <si>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</si>
  <si>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</si>
  <si>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</si>
  <si>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</si>
  <si>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</si>
  <si>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</si>
  <si>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</si>
  <si>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</si>
  <si>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</si>
  <si>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</si>
  <si>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</si>
  <si>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</si>
  <si>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</si>
  <si>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</si>
  <si>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</si>
  <si>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</si>
  <si>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</si>
  <si>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</si>
  <si>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</si>
  <si>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</si>
  <si>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Kinshasa -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</si>
</sst>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4" fillId="0" borderId="0" xfId="727" applyFont="1" applyFill="1"/>
    <xf numFmtId="0" fontId="25" fillId="0" borderId="0" xfId="727" applyFont="1" applyFill="1"/>
    <xf numFmtId="166" fontId="0" fillId="0" borderId="0" xfId="10" applyNumberFormat="1" applyFont="1"/>
    <xf numFmtId="0" fontId="0" fillId="0" borderId="0" xfId="0"/>
    <xf numFmtId="0" fontId="26" fillId="0" borderId="0" xfId="0" applyFont="1"/>
    <xf numFmtId="167" fontId="5" fillId="0" borderId="0" xfId="0" applyNumberFormat="1" applyFont="1" applyAlignment="1"/>
    <xf numFmtId="0" fontId="27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28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29" fillId="5" borderId="1" xfId="0" applyFont="1" applyFill="1" applyBorder="1"/>
    <xf numFmtId="0" fontId="30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164" fontId="5" fillId="2" borderId="1" xfId="9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0" fontId="5" fillId="2" borderId="1" xfId="725" applyFont="1" applyFill="1" applyBorder="1" applyAlignment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20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opLeftCell="A61" zoomScale="119" zoomScaleNormal="115" workbookViewId="0">
      <selection activeCell="AF1" sqref="F1:AF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2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3" t="s">
        <v>213</v>
      </c>
      <c r="D1" s="108" t="s">
        <v>214</v>
      </c>
      <c r="E1" s="108" t="s">
        <v>215</v>
      </c>
      <c r="F1" s="93"/>
      <c r="G1" s="94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3"/>
      <c r="D7" s="106" t="s">
        <v>203</v>
      </c>
      <c r="E7" s="110" t="s">
        <v>251</v>
      </c>
      <c r="F7" s="96"/>
    </row>
    <row r="8" spans="1:7" ht="38.25" customHeight="1" x14ac:dyDescent="0.3">
      <c r="A8" s="105"/>
      <c r="B8" s="12" t="s">
        <v>107</v>
      </c>
      <c r="C8" s="127">
        <v>0.18140000000000001</v>
      </c>
      <c r="D8" s="106" t="s">
        <v>216</v>
      </c>
      <c r="E8" s="109" t="s">
        <v>227</v>
      </c>
      <c r="F8" s="96"/>
    </row>
    <row r="9" spans="1:7" ht="38.25" customHeight="1" x14ac:dyDescent="0.3">
      <c r="A9" s="105"/>
      <c r="B9" s="12"/>
      <c r="C9" s="128">
        <v>0.1709</v>
      </c>
      <c r="D9" s="106" t="s">
        <v>216</v>
      </c>
      <c r="E9" s="109" t="s">
        <v>228</v>
      </c>
      <c r="F9" s="96"/>
      <c r="G9" s="16"/>
    </row>
    <row r="10" spans="1:7" ht="15" customHeight="1" x14ac:dyDescent="0.3">
      <c r="A10" s="105"/>
      <c r="B10" s="12" t="s">
        <v>105</v>
      </c>
      <c r="C10" s="127">
        <v>0.77749999999999997</v>
      </c>
      <c r="D10" s="106" t="s">
        <v>216</v>
      </c>
      <c r="E10" s="110"/>
    </row>
    <row r="11" spans="1:7" ht="15" customHeight="1" x14ac:dyDescent="0.3">
      <c r="A11" s="105"/>
      <c r="B11" s="9" t="s">
        <v>108</v>
      </c>
      <c r="C11" s="127">
        <v>0.73929999999999996</v>
      </c>
      <c r="D11" s="106" t="s">
        <v>216</v>
      </c>
      <c r="E11" s="110" t="s">
        <v>238</v>
      </c>
      <c r="F11" s="96"/>
    </row>
    <row r="12" spans="1:7" ht="15" customHeight="1" x14ac:dyDescent="0.3">
      <c r="A12" s="105"/>
      <c r="B12" s="9" t="s">
        <v>109</v>
      </c>
      <c r="C12" s="127">
        <v>0.67700000000000005</v>
      </c>
      <c r="D12" s="106" t="s">
        <v>216</v>
      </c>
      <c r="E12" s="110" t="s">
        <v>239</v>
      </c>
      <c r="F12" s="96"/>
    </row>
    <row r="13" spans="1:7" ht="15" customHeight="1" x14ac:dyDescent="0.3">
      <c r="A13" s="105"/>
      <c r="B13" s="9" t="s">
        <v>110</v>
      </c>
      <c r="C13" s="127">
        <v>0.23399999999999999</v>
      </c>
      <c r="D13" s="106" t="s">
        <v>216</v>
      </c>
      <c r="E13" s="110"/>
      <c r="F13" s="96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28">
        <v>0.59699999999999998</v>
      </c>
      <c r="D16" s="106" t="s">
        <v>249</v>
      </c>
      <c r="E16" s="110" t="s">
        <v>253</v>
      </c>
    </row>
    <row r="17" spans="1:8" ht="15" customHeight="1" x14ac:dyDescent="0.25">
      <c r="B17" s="12" t="s">
        <v>95</v>
      </c>
      <c r="C17" s="128"/>
      <c r="D17" s="139"/>
      <c r="E17" s="110"/>
    </row>
    <row r="18" spans="1:8" ht="15" customHeight="1" x14ac:dyDescent="0.25">
      <c r="B18" s="12" t="s">
        <v>96</v>
      </c>
      <c r="C18" s="128"/>
      <c r="D18" s="139"/>
      <c r="E18" s="110"/>
    </row>
    <row r="19" spans="1:8" ht="15" customHeight="1" x14ac:dyDescent="0.25">
      <c r="B19" s="12" t="s">
        <v>97</v>
      </c>
      <c r="C19" s="128"/>
      <c r="D19" s="139"/>
      <c r="E19" s="110"/>
    </row>
    <row r="20" spans="1:8" ht="15" customHeight="1" x14ac:dyDescent="0.25">
      <c r="B20" s="12" t="s">
        <v>98</v>
      </c>
      <c r="C20" s="104"/>
    </row>
    <row r="21" spans="1:8" ht="15" customHeight="1" x14ac:dyDescent="0.25">
      <c r="B21" s="15"/>
      <c r="C21" s="104"/>
    </row>
    <row r="22" spans="1:8" ht="15" customHeight="1" x14ac:dyDescent="0.25">
      <c r="A22" s="15" t="s">
        <v>99</v>
      </c>
      <c r="C22" s="104"/>
    </row>
    <row r="23" spans="1:8" ht="15" customHeight="1" x14ac:dyDescent="0.35">
      <c r="A23" s="105"/>
      <c r="B23" s="22" t="s">
        <v>101</v>
      </c>
      <c r="C23" s="127">
        <v>0.1726</v>
      </c>
      <c r="D23" s="140" t="s">
        <v>216</v>
      </c>
      <c r="E23" s="111" t="s">
        <v>217</v>
      </c>
      <c r="F23" s="101"/>
      <c r="G23" s="97"/>
    </row>
    <row r="24" spans="1:8" ht="15" customHeight="1" x14ac:dyDescent="0.35">
      <c r="A24" s="105"/>
      <c r="B24" s="22" t="s">
        <v>102</v>
      </c>
      <c r="C24" s="127">
        <v>0.51080000000000003</v>
      </c>
      <c r="D24" s="140"/>
      <c r="E24" s="111" t="s">
        <v>217</v>
      </c>
      <c r="F24" s="101"/>
      <c r="G24" s="97"/>
    </row>
    <row r="25" spans="1:8" ht="15" customHeight="1" x14ac:dyDescent="0.35">
      <c r="A25" s="105"/>
      <c r="B25" s="22" t="s">
        <v>103</v>
      </c>
      <c r="C25" s="127">
        <v>0.27039999999999997</v>
      </c>
      <c r="D25" s="140"/>
      <c r="E25" s="111" t="s">
        <v>217</v>
      </c>
      <c r="F25" s="101"/>
      <c r="G25" s="97"/>
    </row>
    <row r="26" spans="1:8" ht="15" customHeight="1" x14ac:dyDescent="0.35">
      <c r="A26" s="105"/>
      <c r="B26" s="22" t="s">
        <v>104</v>
      </c>
      <c r="C26" s="127">
        <v>4.6300000000000001E-2</v>
      </c>
      <c r="D26" s="140"/>
      <c r="E26" s="111" t="s">
        <v>217</v>
      </c>
      <c r="F26" s="101"/>
      <c r="G26" s="97"/>
    </row>
    <row r="27" spans="1:8" ht="15" customHeight="1" x14ac:dyDescent="0.25">
      <c r="B27" s="22"/>
      <c r="C27" s="104"/>
    </row>
    <row r="28" spans="1:8" ht="15" customHeight="1" x14ac:dyDescent="0.25">
      <c r="A28" s="15" t="s">
        <v>197</v>
      </c>
      <c r="B28" s="22"/>
      <c r="C28" s="104"/>
      <c r="D28"/>
    </row>
    <row r="29" spans="1:8" ht="14.25" customHeight="1" x14ac:dyDescent="0.3">
      <c r="A29" s="105"/>
      <c r="B29" s="34" t="s">
        <v>75</v>
      </c>
      <c r="C29" s="130">
        <v>0.26529999999999998</v>
      </c>
      <c r="D29" s="140" t="s">
        <v>216</v>
      </c>
      <c r="E29" s="135"/>
      <c r="F29" s="96"/>
    </row>
    <row r="30" spans="1:8" ht="14.25" customHeight="1" x14ac:dyDescent="0.35">
      <c r="A30" s="105"/>
      <c r="B30" s="34" t="s">
        <v>76</v>
      </c>
      <c r="C30" s="130">
        <v>7.1800000000000003E-2</v>
      </c>
      <c r="D30" s="140"/>
      <c r="E30" s="136"/>
      <c r="F30" s="96"/>
      <c r="G30" s="97"/>
      <c r="H30" s="96"/>
    </row>
    <row r="31" spans="1:8" ht="14.25" customHeight="1" x14ac:dyDescent="0.35">
      <c r="A31" s="105"/>
      <c r="B31" s="34" t="s">
        <v>77</v>
      </c>
      <c r="C31" s="130">
        <v>0.1055</v>
      </c>
      <c r="D31" s="140"/>
      <c r="E31" s="136"/>
      <c r="F31" s="96"/>
      <c r="G31" s="97"/>
      <c r="H31" s="96"/>
    </row>
    <row r="32" spans="1:8" ht="14.25" customHeight="1" x14ac:dyDescent="0.3">
      <c r="A32" s="105"/>
      <c r="B32" s="34" t="s">
        <v>78</v>
      </c>
      <c r="C32" s="130">
        <v>0.55740000000000001</v>
      </c>
      <c r="D32" s="140"/>
      <c r="E32" s="137"/>
      <c r="F32" s="96"/>
    </row>
    <row r="33" spans="1:7" ht="13" x14ac:dyDescent="0.25">
      <c r="B33" s="36" t="s">
        <v>130</v>
      </c>
      <c r="C33" s="132"/>
    </row>
    <row r="34" spans="1:7" ht="15" customHeight="1" x14ac:dyDescent="0.25">
      <c r="C34" s="132"/>
    </row>
    <row r="35" spans="1:7" ht="15" customHeight="1" x14ac:dyDescent="0.3">
      <c r="A35" s="4" t="s">
        <v>136</v>
      </c>
      <c r="C35" s="132"/>
    </row>
    <row r="36" spans="1:7" ht="15" customHeight="1" x14ac:dyDescent="0.25">
      <c r="A36" s="15" t="s">
        <v>74</v>
      </c>
      <c r="B36" s="9"/>
      <c r="C36" s="132"/>
      <c r="D36"/>
    </row>
    <row r="37" spans="1:7" ht="15" customHeight="1" x14ac:dyDescent="0.3">
      <c r="A37" s="105"/>
      <c r="B37" s="49" t="s">
        <v>92</v>
      </c>
      <c r="C37" s="131">
        <v>12.5817</v>
      </c>
      <c r="D37" s="140" t="s">
        <v>216</v>
      </c>
      <c r="E37" s="123"/>
      <c r="F37" s="98"/>
      <c r="G37" s="98"/>
    </row>
    <row r="38" spans="1:7" ht="15" customHeight="1" x14ac:dyDescent="0.3">
      <c r="A38" s="105"/>
      <c r="B38" s="19" t="s">
        <v>91</v>
      </c>
      <c r="C38" s="131">
        <v>43.770700000000005</v>
      </c>
      <c r="D38" s="140"/>
      <c r="E38" s="123"/>
      <c r="F38" s="98"/>
      <c r="G38" s="98"/>
    </row>
    <row r="39" spans="1:7" ht="15" customHeight="1" x14ac:dyDescent="0.3">
      <c r="A39" s="105"/>
      <c r="B39" s="19" t="s">
        <v>90</v>
      </c>
      <c r="C39" s="131">
        <v>79.171500000000009</v>
      </c>
      <c r="D39" s="140"/>
      <c r="E39" s="123"/>
      <c r="F39" s="98"/>
      <c r="G39" s="117"/>
    </row>
    <row r="40" spans="1:7" ht="15" customHeight="1" x14ac:dyDescent="0.35">
      <c r="B40" s="19" t="s">
        <v>237</v>
      </c>
      <c r="C40" s="129">
        <v>846</v>
      </c>
      <c r="D40" s="140"/>
      <c r="E40" s="123" t="s">
        <v>245</v>
      </c>
      <c r="F40" s="96"/>
      <c r="G40" s="118"/>
    </row>
    <row r="41" spans="1:7" ht="26.65" customHeight="1" x14ac:dyDescent="0.25">
      <c r="B41" s="19" t="s">
        <v>89</v>
      </c>
      <c r="C41" s="128">
        <v>0.13</v>
      </c>
      <c r="D41" s="103" t="s">
        <v>205</v>
      </c>
      <c r="E41" s="122" t="s">
        <v>254</v>
      </c>
      <c r="F41" s="96"/>
      <c r="G41" s="119"/>
    </row>
    <row r="42" spans="1:7" ht="15" customHeight="1" x14ac:dyDescent="0.25">
      <c r="B42" s="49" t="s">
        <v>93</v>
      </c>
      <c r="C42" s="131">
        <v>27.27</v>
      </c>
      <c r="D42" s="107" t="s">
        <v>240</v>
      </c>
      <c r="E42" s="123" t="s">
        <v>255</v>
      </c>
      <c r="G42" s="120"/>
    </row>
    <row r="43" spans="1:7" ht="15.75" customHeight="1" x14ac:dyDescent="0.25">
      <c r="C43" s="132"/>
      <c r="D43" s="83"/>
      <c r="G43" s="121"/>
    </row>
    <row r="44" spans="1:7" ht="15.75" customHeight="1" x14ac:dyDescent="0.25">
      <c r="A44" s="15" t="s">
        <v>134</v>
      </c>
      <c r="C44" s="132"/>
      <c r="D44"/>
    </row>
    <row r="45" spans="1:7" ht="15.75" customHeight="1" x14ac:dyDescent="0.25">
      <c r="B45" s="19" t="s">
        <v>9</v>
      </c>
      <c r="C45" s="128">
        <v>1.9099999999999999E-2</v>
      </c>
      <c r="D45" s="141" t="s">
        <v>241</v>
      </c>
      <c r="E45" s="138" t="s">
        <v>256</v>
      </c>
    </row>
    <row r="46" spans="1:7" ht="15.75" customHeight="1" x14ac:dyDescent="0.25">
      <c r="B46" s="19" t="s">
        <v>11</v>
      </c>
      <c r="C46" s="128">
        <v>9.98E-2</v>
      </c>
      <c r="D46" s="141"/>
      <c r="E46" s="138"/>
    </row>
    <row r="47" spans="1:7" ht="15.75" customHeight="1" x14ac:dyDescent="0.25">
      <c r="B47" s="19" t="s">
        <v>12</v>
      </c>
      <c r="C47" s="128">
        <v>0.2</v>
      </c>
      <c r="D47" s="141"/>
      <c r="E47" s="138"/>
    </row>
    <row r="48" spans="1:7" ht="15" customHeight="1" x14ac:dyDescent="0.25">
      <c r="B48" s="19" t="s">
        <v>26</v>
      </c>
      <c r="C48" s="124"/>
      <c r="D48" s="83"/>
      <c r="E48" s="20"/>
    </row>
    <row r="49" spans="1:7" ht="15.75" customHeight="1" x14ac:dyDescent="0.25">
      <c r="D49" s="83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1" t="s">
        <v>242</v>
      </c>
      <c r="E51" s="138" t="s">
        <v>257</v>
      </c>
    </row>
    <row r="52" spans="1:7" ht="15" customHeight="1" x14ac:dyDescent="0.25">
      <c r="B52" s="19" t="s">
        <v>126</v>
      </c>
      <c r="C52" s="7">
        <v>3.3</v>
      </c>
      <c r="D52" s="141"/>
      <c r="E52" s="138"/>
    </row>
    <row r="53" spans="1:7" ht="15.75" customHeight="1" x14ac:dyDescent="0.25">
      <c r="B53" s="19" t="s">
        <v>127</v>
      </c>
      <c r="C53" s="7">
        <v>3.3</v>
      </c>
      <c r="D53" s="141"/>
      <c r="E53" s="138"/>
    </row>
    <row r="54" spans="1:7" ht="15.75" customHeight="1" x14ac:dyDescent="0.25">
      <c r="B54" s="19" t="s">
        <v>128</v>
      </c>
      <c r="C54" s="7">
        <v>3.3</v>
      </c>
      <c r="D54" s="141"/>
      <c r="E54" s="138"/>
    </row>
    <row r="55" spans="1:7" ht="15.75" customHeight="1" x14ac:dyDescent="0.25">
      <c r="B55" s="19" t="s">
        <v>129</v>
      </c>
      <c r="C55" s="7">
        <v>3.3</v>
      </c>
      <c r="D55" s="141"/>
      <c r="E55" s="138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7">
        <v>0.12509999999999999</v>
      </c>
      <c r="D58" s="106" t="s">
        <v>216</v>
      </c>
      <c r="E58" s="126" t="s">
        <v>218</v>
      </c>
      <c r="F58" s="96"/>
      <c r="G58" s="97"/>
    </row>
    <row r="59" spans="1:7" ht="65.650000000000006" customHeight="1" x14ac:dyDescent="0.25">
      <c r="B59" s="19" t="s">
        <v>133</v>
      </c>
      <c r="C59" s="134">
        <v>0.43519999999999998</v>
      </c>
      <c r="D59" s="103" t="s">
        <v>243</v>
      </c>
      <c r="E59" s="125" t="s">
        <v>244</v>
      </c>
    </row>
    <row r="60" spans="1:7" ht="15.75" customHeight="1" x14ac:dyDescent="0.25">
      <c r="C60" s="104"/>
    </row>
    <row r="61" spans="1:7" ht="15.75" customHeight="1" x14ac:dyDescent="0.3">
      <c r="A61" s="99" t="s">
        <v>219</v>
      </c>
      <c r="C61" s="95"/>
      <c r="F61" s="96"/>
    </row>
    <row r="62" spans="1:7" ht="15.75" customHeight="1" x14ac:dyDescent="0.3">
      <c r="A62" s="105"/>
      <c r="B62" s="29" t="s">
        <v>220</v>
      </c>
      <c r="C62" s="127">
        <v>0.188</v>
      </c>
      <c r="D62" s="106" t="s">
        <v>216</v>
      </c>
      <c r="E62" s="110"/>
      <c r="F62" s="96"/>
    </row>
    <row r="63" spans="1:7" ht="15.75" customHeight="1" x14ac:dyDescent="0.3">
      <c r="A63" s="105"/>
      <c r="B63" s="29" t="s">
        <v>221</v>
      </c>
      <c r="C63" s="127">
        <v>2.3E-2</v>
      </c>
      <c r="D63" s="106" t="s">
        <v>216</v>
      </c>
      <c r="E63" s="110"/>
      <c r="F63" s="96"/>
    </row>
    <row r="64" spans="1:7" ht="15.75" customHeight="1" x14ac:dyDescent="0.3">
      <c r="A64" s="105"/>
      <c r="B64" s="100" t="s">
        <v>222</v>
      </c>
      <c r="C64" s="127">
        <v>0</v>
      </c>
      <c r="D64" s="106" t="s">
        <v>216</v>
      </c>
      <c r="E64" s="110"/>
      <c r="F64" s="96"/>
    </row>
    <row r="65" spans="1:6" ht="15.75" customHeight="1" x14ac:dyDescent="0.3">
      <c r="A65" s="105"/>
      <c r="B65" s="100" t="s">
        <v>223</v>
      </c>
      <c r="C65" s="127">
        <v>6.1899999999999997E-2</v>
      </c>
      <c r="D65" s="106" t="s">
        <v>216</v>
      </c>
      <c r="E65" s="110"/>
      <c r="F65" s="96"/>
    </row>
    <row r="66" spans="1:6" ht="15.75" customHeight="1" x14ac:dyDescent="0.3">
      <c r="A66" s="105"/>
      <c r="B66" s="100" t="s">
        <v>224</v>
      </c>
      <c r="C66" s="127">
        <v>0.317</v>
      </c>
      <c r="D66" s="106" t="s">
        <v>216</v>
      </c>
      <c r="E66" s="110"/>
      <c r="F66" s="96"/>
    </row>
    <row r="67" spans="1:6" ht="15.75" customHeight="1" x14ac:dyDescent="0.3">
      <c r="A67" s="105"/>
      <c r="B67" s="100" t="s">
        <v>225</v>
      </c>
      <c r="C67" s="127">
        <v>0.32569999999999999</v>
      </c>
      <c r="D67" s="106" t="s">
        <v>216</v>
      </c>
      <c r="E67" s="110"/>
      <c r="F67" s="96"/>
    </row>
    <row r="68" spans="1:6" ht="15.75" customHeight="1" x14ac:dyDescent="0.3">
      <c r="A68" s="105"/>
      <c r="B68" s="100" t="s">
        <v>226</v>
      </c>
      <c r="C68" s="127">
        <v>0.14069999999999999</v>
      </c>
      <c r="D68" s="106" t="s">
        <v>216</v>
      </c>
      <c r="E68" s="110"/>
      <c r="F68" s="96"/>
    </row>
    <row r="69" spans="1:6" ht="15.75" customHeight="1" x14ac:dyDescent="0.25">
      <c r="B69" s="100"/>
      <c r="C69" s="95"/>
      <c r="F69" s="96"/>
    </row>
    <row r="70" spans="1:6" ht="15.75" customHeight="1" x14ac:dyDescent="0.3">
      <c r="A70" s="105"/>
      <c r="B70" s="19" t="s">
        <v>229</v>
      </c>
      <c r="C70" s="127">
        <v>0.188</v>
      </c>
      <c r="D70" s="106" t="s">
        <v>216</v>
      </c>
      <c r="E70" s="110"/>
      <c r="F70" s="96"/>
    </row>
    <row r="71" spans="1:6" ht="15.75" customHeight="1" x14ac:dyDescent="0.25">
      <c r="C71" s="104"/>
    </row>
    <row r="72" spans="1:6" ht="15.75" customHeight="1" x14ac:dyDescent="0.25">
      <c r="B72" s="19" t="s">
        <v>250</v>
      </c>
      <c r="C72" s="127">
        <v>0.25730000000000003</v>
      </c>
      <c r="D72" s="106" t="s">
        <v>252</v>
      </c>
      <c r="E72" s="110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89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49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49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49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49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49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0.14039064000000001</v>
      </c>
      <c r="C3" s="30">
        <f>frac_mam_1_5months * 2.6</f>
        <v>0.14039064000000001</v>
      </c>
      <c r="D3" s="30">
        <f>frac_mam_6_11months * 2.6</f>
        <v>0.18099952000000002</v>
      </c>
      <c r="E3" s="30">
        <f>frac_mam_12_23months * 2.6</f>
        <v>8.393892E-2</v>
      </c>
      <c r="F3" s="30">
        <f>frac_mam_24_59months * 2.6</f>
        <v>3.9601379999999999E-2</v>
      </c>
    </row>
    <row r="4" spans="1:6" ht="15.75" customHeight="1" x14ac:dyDescent="0.25">
      <c r="A4" s="3" t="s">
        <v>66</v>
      </c>
      <c r="B4" s="30">
        <f>frac_sam_1month * 2.6</f>
        <v>5.6409859999999999E-2</v>
      </c>
      <c r="C4" s="30">
        <f>frac_sam_1_5months * 2.6</f>
        <v>5.6409859999999999E-2</v>
      </c>
      <c r="D4" s="30">
        <f>frac_sam_6_11months * 2.6</f>
        <v>0</v>
      </c>
      <c r="E4" s="30">
        <f>frac_sam_12_23months * 2.6</f>
        <v>2.3030540000000002E-2</v>
      </c>
      <c r="F4" s="30">
        <f>frac_sam_24_59months * 2.6</f>
        <v>1.1901760000000001E-2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</v>
      </c>
      <c r="E2" s="40">
        <f>food_insecure</f>
        <v>0</v>
      </c>
      <c r="F2" s="40">
        <f>food_insecure</f>
        <v>0</v>
      </c>
      <c r="G2" s="40">
        <f>food_insecure</f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</v>
      </c>
      <c r="F5" s="40">
        <f>food_insecure</f>
        <v>0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</v>
      </c>
      <c r="F8" s="40">
        <f>food_insecure</f>
        <v>0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0.67700000000000005</v>
      </c>
      <c r="E9" s="40">
        <f>IF(ISBLANK(comm_deliv), frac_children_health_facility,1)</f>
        <v>0.67700000000000005</v>
      </c>
      <c r="F9" s="40">
        <f>IF(ISBLANK(comm_deliv), frac_children_health_facility,1)</f>
        <v>0.67700000000000005</v>
      </c>
      <c r="G9" s="40">
        <f>IF(ISBLANK(comm_deliv), frac_children_health_facility,1)</f>
        <v>0.67700000000000005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</v>
      </c>
      <c r="I14" s="40">
        <f>food_insecure</f>
        <v>0</v>
      </c>
      <c r="J14" s="40">
        <f>food_insecure</f>
        <v>0</v>
      </c>
      <c r="K14" s="40">
        <f>food_insecure</f>
        <v>0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0.73929999999999996</v>
      </c>
      <c r="I17" s="40">
        <f>frac_PW_health_facility</f>
        <v>0.73929999999999996</v>
      </c>
      <c r="J17" s="40">
        <f>frac_PW_health_facility</f>
        <v>0.73929999999999996</v>
      </c>
      <c r="K17" s="40">
        <f>frac_PW_health_facility</f>
        <v>0.73929999999999996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0.18140000000000001</v>
      </c>
      <c r="I18" s="40">
        <f>frac_malaria_risk</f>
        <v>0.18140000000000001</v>
      </c>
      <c r="J18" s="40">
        <f>frac_malaria_risk</f>
        <v>0.18140000000000001</v>
      </c>
      <c r="K18" s="40">
        <f>frac_malaria_risk</f>
        <v>0.18140000000000001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0.10902500000000001</v>
      </c>
      <c r="M24" s="40">
        <f>(1-food_insecure)*(0.49)+food_insecure*(0.7)</f>
        <v>0.49</v>
      </c>
      <c r="N24" s="40">
        <f>(1-food_insecure)*(0.49)+food_insecure*(0.7)</f>
        <v>0.49</v>
      </c>
      <c r="O24" s="40">
        <f>(1-food_insecure)*(0.49)+food_insecure*(0.7)</f>
        <v>0.49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4.6725000000000003E-2</v>
      </c>
      <c r="M25" s="40">
        <f>(1-food_insecure)*(0.21)+food_insecure*(0.3)</f>
        <v>0.21</v>
      </c>
      <c r="N25" s="40">
        <f>(1-food_insecure)*(0.21)+food_insecure*(0.3)</f>
        <v>0.21</v>
      </c>
      <c r="O25" s="40">
        <f>(1-food_insecure)*(0.21)+food_insecure*(0.3)</f>
        <v>0.21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6.6750000000000004E-2</v>
      </c>
      <c r="M26" s="40">
        <f>(1-food_insecure)*(0.3)</f>
        <v>0.3</v>
      </c>
      <c r="N26" s="40">
        <f>(1-food_insecure)*(0.3)</f>
        <v>0.3</v>
      </c>
      <c r="O26" s="40">
        <f>(1-food_insecure)*(0.3)</f>
        <v>0.3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0.77749999999999997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0.18140000000000001</v>
      </c>
      <c r="D33" s="40">
        <f t="shared" si="3"/>
        <v>0.18140000000000001</v>
      </c>
      <c r="E33" s="40">
        <f t="shared" si="3"/>
        <v>0.18140000000000001</v>
      </c>
      <c r="F33" s="40">
        <f t="shared" si="3"/>
        <v>0.18140000000000001</v>
      </c>
      <c r="G33" s="40">
        <f t="shared" si="3"/>
        <v>0.18140000000000001</v>
      </c>
      <c r="H33" s="40">
        <f t="shared" si="3"/>
        <v>0.18140000000000001</v>
      </c>
      <c r="I33" s="40">
        <f t="shared" si="3"/>
        <v>0.18140000000000001</v>
      </c>
      <c r="J33" s="40">
        <f t="shared" si="3"/>
        <v>0.18140000000000001</v>
      </c>
      <c r="K33" s="40">
        <f t="shared" si="3"/>
        <v>0.18140000000000001</v>
      </c>
      <c r="L33" s="40">
        <f t="shared" si="3"/>
        <v>0.18140000000000001</v>
      </c>
      <c r="M33" s="40">
        <f t="shared" si="3"/>
        <v>0.18140000000000001</v>
      </c>
      <c r="N33" s="40">
        <f t="shared" si="3"/>
        <v>0.18140000000000001</v>
      </c>
      <c r="O33" s="40">
        <f t="shared" si="3"/>
        <v>0.18140000000000001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B8" sqref="B8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153">
        <v>479205</v>
      </c>
      <c r="C2" s="153">
        <v>2332000</v>
      </c>
      <c r="D2" s="153">
        <v>476000</v>
      </c>
      <c r="E2" s="153">
        <v>829000</v>
      </c>
      <c r="F2" s="153">
        <v>713000</v>
      </c>
      <c r="G2" s="153">
        <v>430000</v>
      </c>
      <c r="H2" s="25">
        <v>2448000</v>
      </c>
      <c r="I2" s="25">
        <v>566252.03790115064</v>
      </c>
      <c r="J2" s="25">
        <v>1881747.9620988495</v>
      </c>
    </row>
    <row r="3" spans="1:10" ht="15.75" customHeight="1" x14ac:dyDescent="0.25">
      <c r="A3" s="9">
        <v>2016</v>
      </c>
      <c r="B3" s="153">
        <v>491891.04639069241</v>
      </c>
      <c r="C3" s="153">
        <v>2390548.9904080899</v>
      </c>
      <c r="D3" s="153">
        <v>494381.85951919574</v>
      </c>
      <c r="E3" s="153">
        <v>856110.26583118935</v>
      </c>
      <c r="F3" s="153">
        <v>737221.11995258089</v>
      </c>
      <c r="G3" s="153">
        <v>443443.07990708563</v>
      </c>
      <c r="H3" s="25">
        <v>2531156.3252100516</v>
      </c>
      <c r="I3" s="25">
        <v>581242.49004926695</v>
      </c>
      <c r="J3" s="25">
        <v>1949913.8351607847</v>
      </c>
    </row>
    <row r="4" spans="1:10" ht="15.75" customHeight="1" x14ac:dyDescent="0.25">
      <c r="A4" s="9">
        <v>2017</v>
      </c>
      <c r="B4" s="153">
        <v>504912.93187535671</v>
      </c>
      <c r="C4" s="153">
        <v>2450567.9569215858</v>
      </c>
      <c r="D4" s="153">
        <v>513473.57777659199</v>
      </c>
      <c r="E4" s="153">
        <v>884107.10164240014</v>
      </c>
      <c r="F4" s="153">
        <v>762265.04867340496</v>
      </c>
      <c r="G4" s="153">
        <v>457306.43050577189</v>
      </c>
      <c r="H4" s="25">
        <v>2617152.1585981688</v>
      </c>
      <c r="I4" s="25">
        <v>596629.78607707669</v>
      </c>
      <c r="J4" s="25">
        <v>2020522.3725210922</v>
      </c>
    </row>
    <row r="5" spans="1:10" ht="15.75" customHeight="1" x14ac:dyDescent="0.25">
      <c r="A5" s="9">
        <v>2018</v>
      </c>
      <c r="B5" s="153">
        <v>518279.54715906887</v>
      </c>
      <c r="C5" s="153">
        <v>2512093.8058942165</v>
      </c>
      <c r="D5" s="153">
        <v>533302.56763690326</v>
      </c>
      <c r="E5" s="153">
        <v>913019.50037432753</v>
      </c>
      <c r="F5" s="153">
        <v>788159.7375648194</v>
      </c>
      <c r="G5" s="153">
        <v>471603.19070882577</v>
      </c>
      <c r="H5" s="25">
        <v>2706084.996284876</v>
      </c>
      <c r="I5" s="25">
        <v>612424.43167602213</v>
      </c>
      <c r="J5" s="25">
        <v>2093660.5646088538</v>
      </c>
    </row>
    <row r="6" spans="1:10" ht="15.75" customHeight="1" x14ac:dyDescent="0.25">
      <c r="A6" s="9">
        <v>2019</v>
      </c>
      <c r="B6" s="153">
        <v>531265.65384184069</v>
      </c>
      <c r="C6" s="153">
        <v>2574333.128023224</v>
      </c>
      <c r="D6" s="153">
        <v>554028.54276719317</v>
      </c>
      <c r="E6" s="153">
        <v>943376.80250433413</v>
      </c>
      <c r="F6" s="153">
        <v>815119.38908274192</v>
      </c>
      <c r="G6" s="153">
        <v>487111.10937740147</v>
      </c>
      <c r="H6" s="25">
        <v>2799635.8437316706</v>
      </c>
      <c r="I6" s="25">
        <v>627769.4497236663</v>
      </c>
      <c r="J6" s="25">
        <v>2171866.3940080041</v>
      </c>
    </row>
    <row r="7" spans="1:10" ht="15.75" customHeight="1" x14ac:dyDescent="0.25">
      <c r="A7" s="9">
        <v>2020</v>
      </c>
      <c r="B7" s="153">
        <v>544019.51384069188</v>
      </c>
      <c r="C7" s="153">
        <v>2637636.8035170799</v>
      </c>
      <c r="D7" s="153">
        <v>575588.82256581157</v>
      </c>
      <c r="E7" s="153">
        <v>975461.72769586695</v>
      </c>
      <c r="F7" s="153">
        <v>842983.7234157226</v>
      </c>
      <c r="G7" s="153">
        <v>505081.42735734436</v>
      </c>
      <c r="H7" s="25">
        <v>2899115.7010347457</v>
      </c>
      <c r="I7" s="25">
        <v>642840.03374398209</v>
      </c>
      <c r="J7" s="25">
        <v>2256275.6672907635</v>
      </c>
    </row>
    <row r="8" spans="1:10" ht="15.75" customHeight="1" x14ac:dyDescent="0.25">
      <c r="A8" s="9">
        <v>2021</v>
      </c>
      <c r="B8" s="153">
        <v>557782.85860992642</v>
      </c>
      <c r="C8" s="153">
        <v>2701097.4297193508</v>
      </c>
      <c r="D8" s="153">
        <v>597861.37073367171</v>
      </c>
      <c r="E8" s="153">
        <v>1009459.0454927537</v>
      </c>
      <c r="F8" s="153">
        <v>871686.9360291037</v>
      </c>
      <c r="G8" s="153">
        <v>522278.74977454328</v>
      </c>
      <c r="H8" s="25">
        <v>3001286.1020300724</v>
      </c>
      <c r="I8" s="25">
        <v>659103.47428386635</v>
      </c>
      <c r="J8" s="25">
        <v>2342182.6277462058</v>
      </c>
    </row>
    <row r="9" spans="1:10" ht="15.75" customHeight="1" x14ac:dyDescent="0.25">
      <c r="A9" s="9">
        <v>2022</v>
      </c>
      <c r="B9" s="153">
        <v>571378.08224830718</v>
      </c>
      <c r="C9" s="153">
        <v>2769299.8748190342</v>
      </c>
      <c r="D9" s="153">
        <v>620782.76780152053</v>
      </c>
      <c r="E9" s="153">
        <v>1045371.2603014617</v>
      </c>
      <c r="F9" s="153">
        <v>901207.95565456955</v>
      </c>
      <c r="G9" s="153">
        <v>540248.00092307082</v>
      </c>
      <c r="H9" s="25">
        <v>3107609.9846806228</v>
      </c>
      <c r="I9" s="25">
        <v>675168.25468255789</v>
      </c>
      <c r="J9" s="25">
        <v>2432441.7299980652</v>
      </c>
    </row>
    <row r="10" spans="1:10" ht="15.75" customHeight="1" x14ac:dyDescent="0.25">
      <c r="A10" s="9">
        <v>2023</v>
      </c>
      <c r="B10" s="153">
        <v>585250.88008920662</v>
      </c>
      <c r="C10" s="153">
        <v>2837521.8969260575</v>
      </c>
      <c r="D10" s="153">
        <v>644181.35019627318</v>
      </c>
      <c r="E10" s="153">
        <v>1083375.4893127233</v>
      </c>
      <c r="F10" s="153">
        <v>931446.60740996432</v>
      </c>
      <c r="G10" s="153">
        <v>559019.8141049993</v>
      </c>
      <c r="H10" s="25">
        <v>3218023.2610239601</v>
      </c>
      <c r="I10" s="25">
        <v>691561.03031887219</v>
      </c>
      <c r="J10" s="25">
        <v>2526462.230705088</v>
      </c>
    </row>
    <row r="11" spans="1:10" ht="15.75" customHeight="1" x14ac:dyDescent="0.25">
      <c r="A11" s="9">
        <v>2024</v>
      </c>
      <c r="B11" s="153">
        <v>600273.84476490086</v>
      </c>
      <c r="C11" s="153">
        <v>2907810.3809189289</v>
      </c>
      <c r="D11" s="153">
        <v>667880.03598242323</v>
      </c>
      <c r="E11" s="153">
        <v>1123663.4587549984</v>
      </c>
      <c r="F11" s="153">
        <v>962402.20043403143</v>
      </c>
      <c r="G11" s="153">
        <v>578593.88451135298</v>
      </c>
      <c r="H11" s="25">
        <v>3332539.579682806</v>
      </c>
      <c r="I11" s="25">
        <v>709312.89927459857</v>
      </c>
      <c r="J11" s="25">
        <v>2623226.6804082077</v>
      </c>
    </row>
    <row r="12" spans="1:10" ht="15.75" customHeight="1" x14ac:dyDescent="0.25">
      <c r="A12" s="9">
        <v>2025</v>
      </c>
      <c r="B12" s="153">
        <v>615866.35956558841</v>
      </c>
      <c r="C12" s="153">
        <v>2980954.7654354968</v>
      </c>
      <c r="D12" s="153">
        <v>691771.19677914109</v>
      </c>
      <c r="E12" s="153">
        <v>1166341.4667694645</v>
      </c>
      <c r="F12" s="153">
        <v>994265.23971818178</v>
      </c>
      <c r="G12" s="153">
        <v>598886.69448275014</v>
      </c>
      <c r="H12" s="25">
        <v>3451264.5977495378</v>
      </c>
      <c r="I12" s="25">
        <v>727737.77648141654</v>
      </c>
      <c r="J12" s="25">
        <v>2723526.8212681212</v>
      </c>
    </row>
    <row r="13" spans="1:10" ht="15.75" customHeight="1" x14ac:dyDescent="0.25">
      <c r="A13" s="9">
        <v>2026</v>
      </c>
      <c r="B13" s="153">
        <v>631042.74045807612</v>
      </c>
      <c r="C13" s="153">
        <v>3055230.6005813852</v>
      </c>
      <c r="D13" s="153">
        <v>715658.29380404286</v>
      </c>
      <c r="E13" s="153">
        <v>1211166.8641961557</v>
      </c>
      <c r="F13" s="153">
        <v>1027085.2945575512</v>
      </c>
      <c r="G13" s="153">
        <v>619833.47211182374</v>
      </c>
      <c r="H13" s="25">
        <v>3573743.924669574</v>
      </c>
      <c r="I13" s="25">
        <v>745670.92953352421</v>
      </c>
      <c r="J13" s="25">
        <v>2828072.9951360496</v>
      </c>
    </row>
    <row r="14" spans="1:10" ht="15.75" customHeight="1" x14ac:dyDescent="0.25">
      <c r="A14" s="9">
        <v>2027</v>
      </c>
      <c r="B14" s="153">
        <v>648079.82356886799</v>
      </c>
      <c r="C14" s="153">
        <v>3133006.5369198383</v>
      </c>
      <c r="D14" s="153">
        <v>739466.82457383117</v>
      </c>
      <c r="E14" s="153">
        <v>1257927.6112874863</v>
      </c>
      <c r="F14" s="153">
        <v>1061101.5756621158</v>
      </c>
      <c r="G14" s="153">
        <v>641539.07168626448</v>
      </c>
      <c r="H14" s="25">
        <v>3700035.0832096976</v>
      </c>
      <c r="I14" s="25">
        <v>765802.77922494418</v>
      </c>
      <c r="J14" s="25">
        <v>2934232.3039847533</v>
      </c>
    </row>
    <row r="15" spans="1:10" ht="15.75" customHeight="1" x14ac:dyDescent="0.25">
      <c r="A15" s="9">
        <v>2028</v>
      </c>
      <c r="B15" s="153">
        <v>663929.75016413548</v>
      </c>
      <c r="C15" s="153">
        <v>3212775.9815099509</v>
      </c>
      <c r="D15" s="153">
        <v>763133.36961925298</v>
      </c>
      <c r="E15" s="153">
        <v>1306297.9960689836</v>
      </c>
      <c r="F15" s="153">
        <v>1096584.3824983833</v>
      </c>
      <c r="G15" s="153">
        <v>664062.93095636216</v>
      </c>
      <c r="H15" s="25">
        <v>3830078.6791429822</v>
      </c>
      <c r="I15" s="25">
        <v>784531.82678320026</v>
      </c>
      <c r="J15" s="25">
        <v>3045546.852359782</v>
      </c>
    </row>
    <row r="16" spans="1:10" ht="15.75" customHeight="1" x14ac:dyDescent="0.25">
      <c r="A16" s="9">
        <v>2029</v>
      </c>
      <c r="B16" s="154">
        <v>680600.72639394249</v>
      </c>
      <c r="C16" s="155">
        <v>3294315.0537036848</v>
      </c>
      <c r="D16" s="155">
        <v>786582.31815560663</v>
      </c>
      <c r="E16" s="155">
        <v>1356011.1601181615</v>
      </c>
      <c r="F16" s="155">
        <v>1133825.0858011765</v>
      </c>
      <c r="G16" s="155">
        <v>687443.45585307351</v>
      </c>
      <c r="H16" s="25">
        <v>3963862.0199280181</v>
      </c>
      <c r="I16" s="25">
        <v>804231.06669916492</v>
      </c>
      <c r="J16" s="25">
        <v>3159630.9532288532</v>
      </c>
    </row>
    <row r="17" spans="1:10" ht="15.75" customHeight="1" x14ac:dyDescent="0.25">
      <c r="A17" s="9">
        <v>2030</v>
      </c>
      <c r="B17" s="154">
        <v>704234.25203569815</v>
      </c>
      <c r="C17" s="155">
        <v>3384338.8343433766</v>
      </c>
      <c r="D17" s="155">
        <v>809496.44969202648</v>
      </c>
      <c r="E17" s="155">
        <v>1406889.012308439</v>
      </c>
      <c r="F17" s="155">
        <v>1173181.897131861</v>
      </c>
      <c r="G17" s="155">
        <v>711615.56966005545</v>
      </c>
      <c r="H17" s="25">
        <v>4101182.9287923817</v>
      </c>
      <c r="I17" s="25">
        <v>832157.59513153369</v>
      </c>
      <c r="J17" s="25">
        <v>3269025.333660848</v>
      </c>
    </row>
    <row r="18" spans="1:10" ht="15.75" customHeight="1" x14ac:dyDescent="0.25">
      <c r="A18" s="9" t="str">
        <f t="shared" ref="A3:A40" si="0">IF($A$2+ROW(A18)-2&lt;=end_year,A17+1,"")</f>
        <v/>
      </c>
      <c r="B18" s="8"/>
      <c r="C18" s="24"/>
      <c r="D18" s="24"/>
      <c r="E18" s="24"/>
      <c r="F18" s="24"/>
      <c r="G18" s="24"/>
      <c r="H18" s="25">
        <f t="shared" ref="H2:H40" si="1">D18+E18+F18+G18</f>
        <v>0</v>
      </c>
      <c r="I18" s="25">
        <f t="shared" ref="I3:I40" si="2">(B18 + stillbirth*B18/(1000-stillbirth))/(1-abortion)</f>
        <v>0</v>
      </c>
      <c r="J18" s="25">
        <f t="shared" ref="J16:J40" si="3">H18-I18</f>
        <v>0</v>
      </c>
    </row>
    <row r="19" spans="1:10" ht="15.75" customHeight="1" x14ac:dyDescent="0.25">
      <c r="A19" s="9" t="str">
        <f t="shared" si="0"/>
        <v/>
      </c>
      <c r="B19" s="8"/>
      <c r="C19" s="24"/>
      <c r="D19" s="24"/>
      <c r="E19" s="24"/>
      <c r="F19" s="24"/>
      <c r="G19" s="24"/>
      <c r="H19" s="25">
        <f t="shared" si="1"/>
        <v>0</v>
      </c>
      <c r="I19" s="25">
        <f t="shared" si="2"/>
        <v>0</v>
      </c>
      <c r="J19" s="25">
        <f t="shared" si="3"/>
        <v>0</v>
      </c>
    </row>
    <row r="20" spans="1:10" ht="15.75" customHeight="1" x14ac:dyDescent="0.25">
      <c r="A20" s="9" t="str">
        <f t="shared" si="0"/>
        <v/>
      </c>
      <c r="B20" s="8"/>
      <c r="C20" s="24"/>
      <c r="D20" s="24"/>
      <c r="E20" s="24"/>
      <c r="F20" s="24"/>
      <c r="G20" s="24"/>
      <c r="H20" s="25">
        <f t="shared" si="1"/>
        <v>0</v>
      </c>
      <c r="I20" s="25">
        <f t="shared" si="2"/>
        <v>0</v>
      </c>
      <c r="J20" s="25">
        <f t="shared" si="3"/>
        <v>0</v>
      </c>
    </row>
    <row r="21" spans="1:10" ht="15.75" customHeight="1" x14ac:dyDescent="0.25">
      <c r="A21" s="9" t="str">
        <f t="shared" si="0"/>
        <v/>
      </c>
      <c r="B21" s="8"/>
      <c r="C21" s="24"/>
      <c r="D21" s="24"/>
      <c r="E21" s="24"/>
      <c r="F21" s="24"/>
      <c r="G21" s="24"/>
      <c r="H21" s="25">
        <f t="shared" si="1"/>
        <v>0</v>
      </c>
      <c r="I21" s="25">
        <f t="shared" si="2"/>
        <v>0</v>
      </c>
      <c r="J21" s="25">
        <f t="shared" si="3"/>
        <v>0</v>
      </c>
    </row>
    <row r="22" spans="1:10" ht="15.75" customHeight="1" x14ac:dyDescent="0.25">
      <c r="A22" s="9" t="str">
        <f t="shared" si="0"/>
        <v/>
      </c>
      <c r="B22" s="8"/>
      <c r="C22" s="24"/>
      <c r="D22" s="24"/>
      <c r="E22" s="24"/>
      <c r="F22" s="24"/>
      <c r="G22" s="24"/>
      <c r="H22" s="25">
        <f t="shared" si="1"/>
        <v>0</v>
      </c>
      <c r="I22" s="25">
        <f t="shared" si="2"/>
        <v>0</v>
      </c>
      <c r="J22" s="25">
        <f t="shared" si="3"/>
        <v>0</v>
      </c>
    </row>
    <row r="23" spans="1:10" ht="15.75" customHeight="1" x14ac:dyDescent="0.25">
      <c r="A23" s="9" t="str">
        <f t="shared" si="0"/>
        <v/>
      </c>
      <c r="B23" s="8"/>
      <c r="C23" s="24"/>
      <c r="D23" s="24"/>
      <c r="E23" s="24"/>
      <c r="F23" s="24"/>
      <c r="G23" s="24"/>
      <c r="H23" s="25">
        <f t="shared" si="1"/>
        <v>0</v>
      </c>
      <c r="I23" s="25">
        <f t="shared" si="2"/>
        <v>0</v>
      </c>
      <c r="J23" s="25">
        <f t="shared" si="3"/>
        <v>0</v>
      </c>
    </row>
    <row r="24" spans="1:10" ht="15.75" customHeight="1" x14ac:dyDescent="0.25">
      <c r="A24" s="9" t="str">
        <f t="shared" si="0"/>
        <v/>
      </c>
      <c r="B24" s="8"/>
      <c r="C24" s="24"/>
      <c r="D24" s="24"/>
      <c r="E24" s="24"/>
      <c r="F24" s="24"/>
      <c r="G24" s="24"/>
      <c r="H24" s="25">
        <f t="shared" si="1"/>
        <v>0</v>
      </c>
      <c r="I24" s="25">
        <f t="shared" si="2"/>
        <v>0</v>
      </c>
      <c r="J24" s="25">
        <f t="shared" si="3"/>
        <v>0</v>
      </c>
    </row>
    <row r="25" spans="1:10" ht="15.75" customHeight="1" x14ac:dyDescent="0.25">
      <c r="A25" s="9" t="str">
        <f t="shared" si="0"/>
        <v/>
      </c>
      <c r="B25" s="8"/>
      <c r="C25" s="24"/>
      <c r="D25" s="24"/>
      <c r="E25" s="24"/>
      <c r="F25" s="24"/>
      <c r="G25" s="24"/>
      <c r="H25" s="25">
        <f t="shared" si="1"/>
        <v>0</v>
      </c>
      <c r="I25" s="25">
        <f t="shared" si="2"/>
        <v>0</v>
      </c>
      <c r="J25" s="25">
        <f t="shared" si="3"/>
        <v>0</v>
      </c>
    </row>
    <row r="26" spans="1:10" ht="15.75" customHeight="1" x14ac:dyDescent="0.25">
      <c r="A26" s="9" t="str">
        <f t="shared" si="0"/>
        <v/>
      </c>
      <c r="B26" s="8"/>
      <c r="C26" s="24"/>
      <c r="D26" s="24"/>
      <c r="E26" s="24"/>
      <c r="F26" s="24"/>
      <c r="G26" s="24"/>
      <c r="H26" s="25">
        <f t="shared" si="1"/>
        <v>0</v>
      </c>
      <c r="I26" s="25">
        <f t="shared" si="2"/>
        <v>0</v>
      </c>
      <c r="J26" s="25">
        <f t="shared" si="3"/>
        <v>0</v>
      </c>
    </row>
    <row r="27" spans="1:10" ht="15.75" customHeight="1" x14ac:dyDescent="0.25">
      <c r="A27" s="9" t="str">
        <f t="shared" si="0"/>
        <v/>
      </c>
      <c r="B27" s="8"/>
      <c r="C27" s="24"/>
      <c r="D27" s="24"/>
      <c r="E27" s="24"/>
      <c r="F27" s="24"/>
      <c r="G27" s="24"/>
      <c r="H27" s="25">
        <f t="shared" si="1"/>
        <v>0</v>
      </c>
      <c r="I27" s="25">
        <f t="shared" si="2"/>
        <v>0</v>
      </c>
      <c r="J27" s="25">
        <f t="shared" si="3"/>
        <v>0</v>
      </c>
    </row>
    <row r="28" spans="1:10" ht="15.75" customHeight="1" x14ac:dyDescent="0.25">
      <c r="A28" s="9" t="str">
        <f t="shared" si="0"/>
        <v/>
      </c>
      <c r="B28" s="8"/>
      <c r="C28" s="24"/>
      <c r="D28" s="24"/>
      <c r="E28" s="24"/>
      <c r="F28" s="24"/>
      <c r="G28" s="24"/>
      <c r="H28" s="25">
        <f t="shared" si="1"/>
        <v>0</v>
      </c>
      <c r="I28" s="25">
        <f t="shared" si="2"/>
        <v>0</v>
      </c>
      <c r="J28" s="25">
        <f t="shared" si="3"/>
        <v>0</v>
      </c>
    </row>
    <row r="29" spans="1:10" ht="15.75" customHeight="1" x14ac:dyDescent="0.25">
      <c r="A29" s="9" t="str">
        <f t="shared" si="0"/>
        <v/>
      </c>
      <c r="B29" s="8"/>
      <c r="C29" s="24"/>
      <c r="D29" s="24"/>
      <c r="E29" s="24"/>
      <c r="F29" s="24"/>
      <c r="G29" s="24"/>
      <c r="H29" s="25">
        <f t="shared" si="1"/>
        <v>0</v>
      </c>
      <c r="I29" s="25">
        <f t="shared" si="2"/>
        <v>0</v>
      </c>
      <c r="J29" s="25">
        <f t="shared" si="3"/>
        <v>0</v>
      </c>
    </row>
    <row r="30" spans="1:10" ht="15.75" customHeight="1" x14ac:dyDescent="0.25">
      <c r="A30" s="9" t="str">
        <f t="shared" si="0"/>
        <v/>
      </c>
      <c r="B30" s="8"/>
      <c r="C30" s="24"/>
      <c r="D30" s="24"/>
      <c r="E30" s="24"/>
      <c r="F30" s="24"/>
      <c r="G30" s="24"/>
      <c r="H30" s="25">
        <f t="shared" si="1"/>
        <v>0</v>
      </c>
      <c r="I30" s="25">
        <f t="shared" si="2"/>
        <v>0</v>
      </c>
      <c r="J30" s="25">
        <f t="shared" si="3"/>
        <v>0</v>
      </c>
    </row>
    <row r="31" spans="1:10" ht="15.75" customHeight="1" x14ac:dyDescent="0.25">
      <c r="A31" s="9" t="str">
        <f t="shared" si="0"/>
        <v/>
      </c>
      <c r="B31" s="8"/>
      <c r="C31" s="24"/>
      <c r="D31" s="24"/>
      <c r="E31" s="24"/>
      <c r="F31" s="24"/>
      <c r="G31" s="24"/>
      <c r="H31" s="25">
        <f t="shared" si="1"/>
        <v>0</v>
      </c>
      <c r="I31" s="25">
        <f t="shared" si="2"/>
        <v>0</v>
      </c>
      <c r="J31" s="25">
        <f t="shared" si="3"/>
        <v>0</v>
      </c>
    </row>
    <row r="32" spans="1:10" ht="15.75" customHeight="1" x14ac:dyDescent="0.25">
      <c r="A32" s="9" t="str">
        <f t="shared" si="0"/>
        <v/>
      </c>
      <c r="B32" s="8"/>
      <c r="C32" s="24"/>
      <c r="D32" s="24"/>
      <c r="E32" s="24"/>
      <c r="F32" s="24"/>
      <c r="G32" s="24"/>
      <c r="H32" s="25">
        <f t="shared" si="1"/>
        <v>0</v>
      </c>
      <c r="I32" s="25">
        <f t="shared" si="2"/>
        <v>0</v>
      </c>
      <c r="J32" s="25">
        <f t="shared" si="3"/>
        <v>0</v>
      </c>
    </row>
    <row r="33" spans="1:10" ht="15.75" customHeight="1" x14ac:dyDescent="0.25">
      <c r="A33" s="9" t="str">
        <f t="shared" si="0"/>
        <v/>
      </c>
      <c r="B33" s="8"/>
      <c r="C33" s="24"/>
      <c r="D33" s="24"/>
      <c r="E33" s="24"/>
      <c r="F33" s="24"/>
      <c r="G33" s="24"/>
      <c r="H33" s="25">
        <f t="shared" si="1"/>
        <v>0</v>
      </c>
      <c r="I33" s="25">
        <f t="shared" si="2"/>
        <v>0</v>
      </c>
      <c r="J33" s="25">
        <f t="shared" si="3"/>
        <v>0</v>
      </c>
    </row>
    <row r="34" spans="1:10" ht="15.75" customHeight="1" x14ac:dyDescent="0.25">
      <c r="A34" s="9" t="str">
        <f t="shared" si="0"/>
        <v/>
      </c>
      <c r="B34" s="8"/>
      <c r="C34" s="24"/>
      <c r="D34" s="24"/>
      <c r="E34" s="24"/>
      <c r="F34" s="24"/>
      <c r="G34" s="24"/>
      <c r="H34" s="25">
        <f t="shared" si="1"/>
        <v>0</v>
      </c>
      <c r="I34" s="25">
        <f t="shared" si="2"/>
        <v>0</v>
      </c>
      <c r="J34" s="25">
        <f t="shared" si="3"/>
        <v>0</v>
      </c>
    </row>
    <row r="35" spans="1:10" ht="15.75" customHeight="1" x14ac:dyDescent="0.25">
      <c r="A35" s="9" t="str">
        <f t="shared" si="0"/>
        <v/>
      </c>
      <c r="B35" s="8"/>
      <c r="C35" s="24"/>
      <c r="D35" s="24"/>
      <c r="E35" s="24"/>
      <c r="F35" s="24"/>
      <c r="G35" s="24"/>
      <c r="H35" s="25">
        <f t="shared" si="1"/>
        <v>0</v>
      </c>
      <c r="I35" s="25">
        <f t="shared" si="2"/>
        <v>0</v>
      </c>
      <c r="J35" s="25">
        <f t="shared" si="3"/>
        <v>0</v>
      </c>
    </row>
    <row r="36" spans="1:10" ht="15.75" customHeight="1" x14ac:dyDescent="0.25">
      <c r="A36" s="9" t="str">
        <f t="shared" si="0"/>
        <v/>
      </c>
      <c r="B36" s="8"/>
      <c r="C36" s="24"/>
      <c r="D36" s="24"/>
      <c r="E36" s="24"/>
      <c r="F36" s="24"/>
      <c r="G36" s="24"/>
      <c r="H36" s="25">
        <f t="shared" si="1"/>
        <v>0</v>
      </c>
      <c r="I36" s="25">
        <f t="shared" si="2"/>
        <v>0</v>
      </c>
      <c r="J36" s="25">
        <f t="shared" si="3"/>
        <v>0</v>
      </c>
    </row>
    <row r="37" spans="1:10" ht="15.75" customHeight="1" x14ac:dyDescent="0.25">
      <c r="A37" s="9" t="str">
        <f t="shared" si="0"/>
        <v/>
      </c>
      <c r="B37" s="8"/>
      <c r="C37" s="24"/>
      <c r="D37" s="24"/>
      <c r="E37" s="24"/>
      <c r="F37" s="24"/>
      <c r="G37" s="24"/>
      <c r="H37" s="25">
        <f t="shared" si="1"/>
        <v>0</v>
      </c>
      <c r="I37" s="25">
        <f t="shared" si="2"/>
        <v>0</v>
      </c>
      <c r="J37" s="25">
        <f t="shared" si="3"/>
        <v>0</v>
      </c>
    </row>
    <row r="38" spans="1:10" ht="15.75" customHeight="1" x14ac:dyDescent="0.25">
      <c r="A38" s="9" t="str">
        <f t="shared" si="0"/>
        <v/>
      </c>
      <c r="B38" s="8"/>
      <c r="C38" s="24"/>
      <c r="D38" s="24"/>
      <c r="E38" s="24"/>
      <c r="F38" s="24"/>
      <c r="G38" s="24"/>
      <c r="H38" s="25">
        <f t="shared" si="1"/>
        <v>0</v>
      </c>
      <c r="I38" s="25">
        <f t="shared" si="2"/>
        <v>0</v>
      </c>
      <c r="J38" s="25">
        <f t="shared" si="3"/>
        <v>0</v>
      </c>
    </row>
    <row r="39" spans="1:10" ht="15.75" customHeight="1" x14ac:dyDescent="0.25">
      <c r="A39" s="9" t="str">
        <f t="shared" si="0"/>
        <v/>
      </c>
      <c r="B39" s="8"/>
      <c r="C39" s="24"/>
      <c r="D39" s="24"/>
      <c r="E39" s="24"/>
      <c r="F39" s="24"/>
      <c r="G39" s="24"/>
      <c r="H39" s="25">
        <f t="shared" si="1"/>
        <v>0</v>
      </c>
      <c r="I39" s="25">
        <f t="shared" si="2"/>
        <v>0</v>
      </c>
      <c r="J39" s="25">
        <f t="shared" si="3"/>
        <v>0</v>
      </c>
    </row>
    <row r="40" spans="1:10" ht="15.75" customHeight="1" x14ac:dyDescent="0.25">
      <c r="A40" s="9" t="str">
        <f t="shared" si="0"/>
        <v/>
      </c>
      <c r="B40" s="8"/>
      <c r="C40" s="24"/>
      <c r="D40" s="24"/>
      <c r="E40" s="24"/>
      <c r="F40" s="24"/>
      <c r="G40" s="24"/>
      <c r="H40" s="25">
        <f t="shared" si="1"/>
        <v>0</v>
      </c>
      <c r="I40" s="25">
        <f t="shared" si="2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4" t="s">
        <v>204</v>
      </c>
    </row>
    <row r="2" spans="1:8" ht="15.75" customHeight="1" x14ac:dyDescent="0.25">
      <c r="A2" s="27" t="s">
        <v>73</v>
      </c>
      <c r="B2" s="80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2" t="s">
        <v>206</v>
      </c>
    </row>
    <row r="3" spans="1:8" ht="15.75" customHeight="1" x14ac:dyDescent="0.25">
      <c r="A3" s="27" t="s">
        <v>7</v>
      </c>
      <c r="B3" s="80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3"/>
    </row>
    <row r="4" spans="1:8" ht="15.75" customHeight="1" x14ac:dyDescent="0.25">
      <c r="A4" s="27" t="s">
        <v>8</v>
      </c>
      <c r="B4" s="80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3"/>
    </row>
    <row r="5" spans="1:8" ht="15.75" customHeight="1" x14ac:dyDescent="0.25">
      <c r="A5" s="27" t="s">
        <v>10</v>
      </c>
      <c r="B5" s="80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3"/>
    </row>
    <row r="6" spans="1:8" ht="15.75" customHeight="1" x14ac:dyDescent="0.25">
      <c r="A6" s="27" t="s">
        <v>13</v>
      </c>
      <c r="B6" s="80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3"/>
    </row>
    <row r="7" spans="1:8" ht="15.75" customHeight="1" x14ac:dyDescent="0.25">
      <c r="A7" s="27" t="s">
        <v>14</v>
      </c>
      <c r="B7" s="80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3"/>
    </row>
    <row r="8" spans="1:8" ht="15.75" customHeight="1" x14ac:dyDescent="0.25">
      <c r="A8" s="27" t="s">
        <v>27</v>
      </c>
      <c r="B8" s="80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3"/>
    </row>
    <row r="9" spans="1:8" ht="15.75" customHeight="1" x14ac:dyDescent="0.25">
      <c r="A9" s="27" t="s">
        <v>15</v>
      </c>
      <c r="B9" s="80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3"/>
    </row>
    <row r="10" spans="1:8" ht="15.75" customHeight="1" x14ac:dyDescent="0.25">
      <c r="A10" s="27" t="s">
        <v>71</v>
      </c>
      <c r="B10" s="28">
        <v>0</v>
      </c>
      <c r="C10" s="80">
        <v>0.15160000000000001</v>
      </c>
      <c r="D10" s="80">
        <v>0.15160000000000001</v>
      </c>
      <c r="E10" s="80">
        <v>0.15160000000000001</v>
      </c>
      <c r="F10" s="80">
        <v>0.15160000000000001</v>
      </c>
      <c r="G10" s="28">
        <v>0</v>
      </c>
      <c r="H10" s="143"/>
    </row>
    <row r="11" spans="1:8" ht="15.75" customHeight="1" x14ac:dyDescent="0.25">
      <c r="A11" s="27" t="s">
        <v>16</v>
      </c>
      <c r="B11" s="28">
        <v>0</v>
      </c>
      <c r="C11" s="80">
        <v>0.19289999999999999</v>
      </c>
      <c r="D11" s="80">
        <v>0.19289999999999999</v>
      </c>
      <c r="E11" s="80">
        <v>0.19289999999999999</v>
      </c>
      <c r="F11" s="80">
        <v>0.19289999999999999</v>
      </c>
      <c r="G11" s="28">
        <v>0</v>
      </c>
      <c r="H11" s="143"/>
    </row>
    <row r="12" spans="1:8" ht="15.75" customHeight="1" x14ac:dyDescent="0.25">
      <c r="A12" s="27" t="s">
        <v>17</v>
      </c>
      <c r="B12" s="28">
        <v>0</v>
      </c>
      <c r="C12" s="80">
        <v>3.7999999999999999E-2</v>
      </c>
      <c r="D12" s="80">
        <v>3.7999999999999999E-2</v>
      </c>
      <c r="E12" s="80">
        <v>3.7999999999999999E-2</v>
      </c>
      <c r="F12" s="80">
        <v>3.7999999999999999E-2</v>
      </c>
      <c r="G12" s="28">
        <v>0</v>
      </c>
      <c r="H12" s="143"/>
    </row>
    <row r="13" spans="1:8" ht="15.75" customHeight="1" x14ac:dyDescent="0.25">
      <c r="A13" s="27" t="s">
        <v>18</v>
      </c>
      <c r="B13" s="28">
        <v>0</v>
      </c>
      <c r="C13" s="80">
        <v>4.5499999999999999E-2</v>
      </c>
      <c r="D13" s="80">
        <v>4.5499999999999999E-2</v>
      </c>
      <c r="E13" s="80">
        <v>4.5499999999999999E-2</v>
      </c>
      <c r="F13" s="80">
        <v>4.5499999999999999E-2</v>
      </c>
      <c r="G13" s="28">
        <v>0</v>
      </c>
      <c r="H13" s="143"/>
    </row>
    <row r="14" spans="1:8" ht="15.75" customHeight="1" x14ac:dyDescent="0.25">
      <c r="A14" s="27" t="s">
        <v>19</v>
      </c>
      <c r="B14" s="28">
        <v>0</v>
      </c>
      <c r="C14" s="80">
        <v>0.1739</v>
      </c>
      <c r="D14" s="80">
        <v>0.1739</v>
      </c>
      <c r="E14" s="80">
        <v>0.1739</v>
      </c>
      <c r="F14" s="80">
        <v>0.1739</v>
      </c>
      <c r="G14" s="28">
        <v>0</v>
      </c>
      <c r="H14" s="143"/>
    </row>
    <row r="15" spans="1:8" ht="15.75" customHeight="1" x14ac:dyDescent="0.25">
      <c r="A15" s="27" t="s">
        <v>20</v>
      </c>
      <c r="B15" s="28">
        <v>0</v>
      </c>
      <c r="C15" s="80">
        <v>1.32E-2</v>
      </c>
      <c r="D15" s="80">
        <v>1.32E-2</v>
      </c>
      <c r="E15" s="80">
        <v>1.32E-2</v>
      </c>
      <c r="F15" s="80">
        <v>1.32E-2</v>
      </c>
      <c r="G15" s="28">
        <v>0</v>
      </c>
      <c r="H15" s="143"/>
    </row>
    <row r="16" spans="1:8" ht="15.75" customHeight="1" x14ac:dyDescent="0.25">
      <c r="A16" s="27" t="s">
        <v>21</v>
      </c>
      <c r="B16" s="28">
        <v>0</v>
      </c>
      <c r="C16" s="80">
        <v>7.7000000000000002E-3</v>
      </c>
      <c r="D16" s="80">
        <v>7.7000000000000002E-3</v>
      </c>
      <c r="E16" s="80">
        <v>7.7000000000000002E-3</v>
      </c>
      <c r="F16" s="80">
        <v>7.7000000000000002E-3</v>
      </c>
      <c r="G16" s="28">
        <v>0</v>
      </c>
      <c r="H16" s="143"/>
    </row>
    <row r="17" spans="1:8" ht="15.75" customHeight="1" x14ac:dyDescent="0.25">
      <c r="A17" s="27" t="s">
        <v>22</v>
      </c>
      <c r="B17" s="28">
        <v>0</v>
      </c>
      <c r="C17" s="80">
        <v>7.8600000000000003E-2</v>
      </c>
      <c r="D17" s="80">
        <v>7.8600000000000003E-2</v>
      </c>
      <c r="E17" s="80">
        <v>7.8600000000000003E-2</v>
      </c>
      <c r="F17" s="80">
        <v>7.8600000000000003E-2</v>
      </c>
      <c r="G17" s="28">
        <v>0</v>
      </c>
      <c r="H17" s="143"/>
    </row>
    <row r="18" spans="1:8" ht="15.75" customHeight="1" x14ac:dyDescent="0.25">
      <c r="A18" s="27" t="s">
        <v>23</v>
      </c>
      <c r="B18" s="28">
        <v>0</v>
      </c>
      <c r="C18" s="80">
        <v>0.29859999999999998</v>
      </c>
      <c r="D18" s="80">
        <v>0.29859999999999998</v>
      </c>
      <c r="E18" s="80">
        <v>0.29859999999999998</v>
      </c>
      <c r="F18" s="80">
        <v>0.29859999999999998</v>
      </c>
      <c r="G18" s="28">
        <v>0</v>
      </c>
      <c r="H18" s="143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1">
        <v>8.8900000000000007E-2</v>
      </c>
      <c r="H19" s="143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1">
        <v>8.6999999999999994E-3</v>
      </c>
      <c r="H20" s="143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1">
        <v>0.1575</v>
      </c>
      <c r="H21" s="143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1">
        <v>0.16980000000000001</v>
      </c>
      <c r="H22" s="143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1">
        <v>0.10489999999999999</v>
      </c>
      <c r="H23" s="143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1">
        <v>0.1087</v>
      </c>
      <c r="H24" s="143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1">
        <v>1.8800000000000001E-2</v>
      </c>
      <c r="H25" s="143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1">
        <v>8.5800000000000001E-2</v>
      </c>
      <c r="H26" s="143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1">
        <v>0.25690000000000002</v>
      </c>
      <c r="H27" s="143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0"/>
  <sheetViews>
    <sheetView topLeftCell="B1" zoomScale="90" zoomScaleNormal="60" workbookViewId="0">
      <selection activeCell="B21" sqref="A21:XFD139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4" t="s">
        <v>204</v>
      </c>
    </row>
    <row r="2" spans="1:15" ht="15.75" customHeight="1" x14ac:dyDescent="0.25">
      <c r="A2" s="6" t="s">
        <v>116</v>
      </c>
      <c r="B2" s="14" t="s">
        <v>118</v>
      </c>
      <c r="C2" s="127">
        <v>0.66105499999999995</v>
      </c>
      <c r="D2" s="127">
        <v>0.66105499999999995</v>
      </c>
      <c r="E2" s="127">
        <v>0.80237950000000002</v>
      </c>
      <c r="F2" s="127">
        <v>0.70178379999999996</v>
      </c>
      <c r="G2" s="127">
        <v>0.51431700000000002</v>
      </c>
      <c r="H2" s="142" t="s">
        <v>216</v>
      </c>
    </row>
    <row r="3" spans="1:15" ht="15.75" customHeight="1" x14ac:dyDescent="0.25">
      <c r="A3" s="5"/>
      <c r="B3" s="14" t="s">
        <v>119</v>
      </c>
      <c r="C3" s="127">
        <v>0.24347949999999999</v>
      </c>
      <c r="D3" s="127">
        <v>0.24347949999999999</v>
      </c>
      <c r="E3" s="127">
        <v>0.17300789999999999</v>
      </c>
      <c r="F3" s="127">
        <v>0.19822409999999999</v>
      </c>
      <c r="G3" s="127">
        <v>0.2478783</v>
      </c>
      <c r="H3" s="142"/>
    </row>
    <row r="4" spans="1:15" ht="15.75" customHeight="1" x14ac:dyDescent="0.25">
      <c r="A4" s="5"/>
      <c r="B4" s="14" t="s">
        <v>117</v>
      </c>
      <c r="C4" s="127">
        <v>7.6740799999999998E-2</v>
      </c>
      <c r="D4" s="127">
        <v>7.6740799999999998E-2</v>
      </c>
      <c r="E4" s="127">
        <v>0</v>
      </c>
      <c r="F4" s="127">
        <v>8.4496699999999994E-2</v>
      </c>
      <c r="G4" s="127">
        <v>0.1543805</v>
      </c>
      <c r="H4" s="142"/>
    </row>
    <row r="5" spans="1:15" ht="15.75" customHeight="1" x14ac:dyDescent="0.25">
      <c r="A5" s="5"/>
      <c r="B5" s="14" t="s">
        <v>120</v>
      </c>
      <c r="C5" s="127">
        <v>1.87248E-2</v>
      </c>
      <c r="D5" s="127">
        <v>1.87248E-2</v>
      </c>
      <c r="E5" s="127">
        <v>2.4612599999999998E-2</v>
      </c>
      <c r="F5" s="127">
        <v>1.5495399999999999E-2</v>
      </c>
      <c r="G5" s="127">
        <v>8.3424300000000007E-2</v>
      </c>
      <c r="H5" s="142"/>
      <c r="I5" s="102"/>
    </row>
    <row r="6" spans="1:15" ht="15.75" customHeight="1" x14ac:dyDescent="0.25">
      <c r="B6" s="17"/>
      <c r="C6" s="33">
        <f>SUM(C2:C5)</f>
        <v>1.0000000999999998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7">
        <v>0.72048710000000005</v>
      </c>
      <c r="D8" s="127">
        <v>0.72048710000000005</v>
      </c>
      <c r="E8" s="127">
        <v>0.62153119999999995</v>
      </c>
      <c r="F8" s="127">
        <v>0.76099309999999998</v>
      </c>
      <c r="G8" s="127">
        <v>0.85269700000000004</v>
      </c>
      <c r="H8" s="142" t="s">
        <v>216</v>
      </c>
    </row>
    <row r="9" spans="1:15" ht="15.75" customHeight="1" x14ac:dyDescent="0.25">
      <c r="B9" s="9" t="s">
        <v>122</v>
      </c>
      <c r="C9" s="127">
        <v>0.20382040000000001</v>
      </c>
      <c r="D9" s="127">
        <v>0.20382040000000001</v>
      </c>
      <c r="E9" s="127">
        <v>0.30885360000000001</v>
      </c>
      <c r="F9" s="127">
        <v>0.19786480000000001</v>
      </c>
      <c r="G9" s="127">
        <v>0.1274941</v>
      </c>
      <c r="H9" s="142"/>
    </row>
    <row r="10" spans="1:15" ht="15.75" customHeight="1" x14ac:dyDescent="0.25">
      <c r="B10" s="9" t="s">
        <v>123</v>
      </c>
      <c r="C10" s="127">
        <v>5.39964E-2</v>
      </c>
      <c r="D10" s="127">
        <v>5.39964E-2</v>
      </c>
      <c r="E10" s="127">
        <v>6.9615200000000002E-2</v>
      </c>
      <c r="F10" s="127">
        <v>3.2284199999999999E-2</v>
      </c>
      <c r="G10" s="127">
        <v>1.52313E-2</v>
      </c>
      <c r="H10" s="142"/>
    </row>
    <row r="11" spans="1:15" ht="15.75" customHeight="1" x14ac:dyDescent="0.25">
      <c r="B11" s="9" t="s">
        <v>124</v>
      </c>
      <c r="C11" s="127">
        <v>2.1696099999999999E-2</v>
      </c>
      <c r="D11" s="127">
        <v>2.1696099999999999E-2</v>
      </c>
      <c r="E11" s="127">
        <v>0</v>
      </c>
      <c r="F11" s="127">
        <v>8.8579000000000001E-3</v>
      </c>
      <c r="G11" s="127">
        <v>4.5776000000000002E-3</v>
      </c>
      <c r="H11" s="142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5" t="s">
        <v>53</v>
      </c>
      <c r="I13" s="85" t="s">
        <v>54</v>
      </c>
      <c r="J13" s="85" t="s">
        <v>55</v>
      </c>
      <c r="K13" s="85" t="s">
        <v>56</v>
      </c>
      <c r="L13" s="85" t="s">
        <v>49</v>
      </c>
      <c r="M13" s="85" t="s">
        <v>50</v>
      </c>
      <c r="N13" s="85" t="s">
        <v>51</v>
      </c>
      <c r="O13" s="85" t="s">
        <v>52</v>
      </c>
    </row>
    <row r="14" spans="1:15" ht="15.75" customHeight="1" x14ac:dyDescent="0.25">
      <c r="B14" s="19" t="s">
        <v>132</v>
      </c>
      <c r="C14" s="150"/>
      <c r="D14" s="150"/>
      <c r="E14" s="127">
        <v>0.66679999999999995</v>
      </c>
      <c r="F14" s="127">
        <v>0.73170000000000002</v>
      </c>
      <c r="G14" s="127">
        <v>0.49940000000000001</v>
      </c>
      <c r="H14" s="151">
        <v>0.51319999999999999</v>
      </c>
      <c r="I14" s="151">
        <v>0.70550000000000002</v>
      </c>
      <c r="J14" s="151">
        <v>0.54890000000000005</v>
      </c>
      <c r="K14" s="151">
        <v>0</v>
      </c>
      <c r="L14" s="151">
        <v>0.42330000000000001</v>
      </c>
      <c r="M14" s="151">
        <v>0.5131</v>
      </c>
      <c r="N14" s="151">
        <v>0.45290000000000002</v>
      </c>
      <c r="O14" s="151">
        <v>0.42659999999999998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0.29019135999999995</v>
      </c>
      <c r="F15" s="37">
        <f t="shared" si="0"/>
        <v>0.31843583999999997</v>
      </c>
      <c r="G15" s="37">
        <f t="shared" si="0"/>
        <v>0.21733887999999998</v>
      </c>
      <c r="H15" s="37">
        <f t="shared" si="0"/>
        <v>0.22334463999999998</v>
      </c>
      <c r="I15" s="37">
        <f t="shared" si="0"/>
        <v>0.30703360000000002</v>
      </c>
      <c r="J15" s="37">
        <f t="shared" si="0"/>
        <v>0.23888128</v>
      </c>
      <c r="K15" s="37">
        <f t="shared" si="0"/>
        <v>0</v>
      </c>
      <c r="L15" s="37">
        <f t="shared" si="0"/>
        <v>0.18422015999999999</v>
      </c>
      <c r="M15" s="37">
        <f t="shared" si="0"/>
        <v>0.22330111999999999</v>
      </c>
      <c r="N15" s="37">
        <f t="shared" si="0"/>
        <v>0.19710208000000001</v>
      </c>
      <c r="O15" s="37">
        <f t="shared" si="0"/>
        <v>0.18565631999999999</v>
      </c>
    </row>
    <row r="16" spans="1:15" ht="19" customHeight="1" x14ac:dyDescent="0.3">
      <c r="B16" s="92" t="s">
        <v>211</v>
      </c>
      <c r="C16" s="144" t="s">
        <v>216</v>
      </c>
      <c r="D16" s="145"/>
      <c r="E16" s="145"/>
      <c r="F16" s="145"/>
      <c r="G16" s="145"/>
      <c r="H16" s="146" t="s">
        <v>216</v>
      </c>
      <c r="I16" s="147"/>
      <c r="J16" s="147"/>
      <c r="K16" s="147"/>
      <c r="L16" s="147"/>
      <c r="M16" s="147"/>
      <c r="N16" s="147"/>
      <c r="O16" s="147"/>
    </row>
    <row r="17" spans="3:15" ht="49.75" customHeight="1" x14ac:dyDescent="0.25">
      <c r="C17" s="10"/>
      <c r="D17" s="10"/>
      <c r="E17" s="10"/>
      <c r="F17" s="10"/>
      <c r="G17" s="10"/>
      <c r="H17" s="148"/>
      <c r="I17" s="148"/>
      <c r="J17" s="148"/>
      <c r="K17" s="148"/>
      <c r="L17" s="148"/>
      <c r="M17" s="148"/>
      <c r="N17" s="148"/>
      <c r="O17" s="148"/>
    </row>
    <row r="50" spans="14:14" ht="15.75" customHeight="1" x14ac:dyDescent="0.25">
      <c r="N5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89" zoomScaleNormal="60" workbookViewId="0">
      <selection activeCell="D8" sqref="D8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4" t="s">
        <v>204</v>
      </c>
    </row>
    <row r="2" spans="1:8" x14ac:dyDescent="0.25">
      <c r="A2" s="3" t="s">
        <v>24</v>
      </c>
      <c r="B2" s="50" t="s">
        <v>166</v>
      </c>
      <c r="C2" s="127">
        <v>0.76725639999999995</v>
      </c>
      <c r="D2" s="127">
        <v>0.2478079</v>
      </c>
      <c r="E2" s="127"/>
      <c r="F2" s="127"/>
      <c r="G2" s="127"/>
      <c r="H2" s="142" t="s">
        <v>207</v>
      </c>
    </row>
    <row r="3" spans="1:8" x14ac:dyDescent="0.25">
      <c r="B3" s="50" t="s">
        <v>167</v>
      </c>
      <c r="C3" s="152">
        <v>0</v>
      </c>
      <c r="D3" s="152">
        <v>0.27532849999999998</v>
      </c>
      <c r="E3" s="152"/>
      <c r="F3" s="152"/>
      <c r="G3" s="152"/>
      <c r="H3" s="142"/>
    </row>
    <row r="4" spans="1:8" x14ac:dyDescent="0.25">
      <c r="B4" s="50" t="s">
        <v>168</v>
      </c>
      <c r="C4" s="152">
        <v>8.7817500000000007E-2</v>
      </c>
      <c r="D4" s="152">
        <v>0.45908189999999999</v>
      </c>
      <c r="E4" s="130">
        <v>0.93142349999999996</v>
      </c>
      <c r="F4" s="130">
        <v>0.66051130000000002</v>
      </c>
      <c r="G4" s="130">
        <v>4.5005799999999999E-2</v>
      </c>
      <c r="H4" s="142"/>
    </row>
    <row r="5" spans="1:8" x14ac:dyDescent="0.25">
      <c r="B5" s="50" t="s">
        <v>169</v>
      </c>
      <c r="C5" s="37">
        <f>1-SUM(C2:C4)</f>
        <v>0.14492610000000006</v>
      </c>
      <c r="D5" s="37">
        <f t="shared" ref="D5:G5" si="0">1-SUM(D2:D4)</f>
        <v>1.7781700000000011E-2</v>
      </c>
      <c r="E5" s="37">
        <f t="shared" si="0"/>
        <v>6.857650000000004E-2</v>
      </c>
      <c r="F5" s="37">
        <f t="shared" si="0"/>
        <v>0.33948869999999998</v>
      </c>
      <c r="G5" s="37">
        <f t="shared" si="0"/>
        <v>0.95499420000000002</v>
      </c>
      <c r="H5" s="142"/>
    </row>
    <row r="7" spans="1:8" x14ac:dyDescent="0.25">
      <c r="E7" s="15"/>
      <c r="F7" s="15"/>
      <c r="G7" s="15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topLeftCell="D1" zoomScale="107" zoomScaleNormal="60" workbookViewId="0">
      <selection activeCell="H29" sqref="H1:AK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93" t="s">
        <v>258</v>
      </c>
      <c r="C1" s="61" t="s">
        <v>201</v>
      </c>
      <c r="D1" s="60" t="s">
        <v>202</v>
      </c>
      <c r="E1" s="86" t="s">
        <v>208</v>
      </c>
      <c r="F1" s="112" t="s">
        <v>248</v>
      </c>
      <c r="G1" s="89" t="s">
        <v>209</v>
      </c>
    </row>
    <row r="2" spans="1:7" ht="15.75" customHeight="1" x14ac:dyDescent="0.25">
      <c r="A2" s="57" t="s">
        <v>29</v>
      </c>
      <c r="B2" s="156"/>
      <c r="C2" s="58">
        <v>0.95</v>
      </c>
      <c r="D2" s="59">
        <v>25</v>
      </c>
      <c r="E2" s="87"/>
      <c r="F2" s="88"/>
      <c r="G2" s="87" t="s">
        <v>212</v>
      </c>
    </row>
    <row r="3" spans="1:7" ht="15.75" customHeight="1" x14ac:dyDescent="0.25">
      <c r="A3" s="57" t="s">
        <v>86</v>
      </c>
      <c r="B3" s="156"/>
      <c r="C3" s="58">
        <v>0.95</v>
      </c>
      <c r="D3" s="59">
        <v>1</v>
      </c>
      <c r="E3" s="88"/>
      <c r="F3" s="88"/>
      <c r="G3" s="87" t="s">
        <v>210</v>
      </c>
    </row>
    <row r="4" spans="1:7" ht="15.75" customHeight="1" x14ac:dyDescent="0.25">
      <c r="A4" s="57" t="s">
        <v>61</v>
      </c>
      <c r="B4" s="156"/>
      <c r="C4" s="58">
        <v>0.95</v>
      </c>
      <c r="D4" s="59">
        <f>180</f>
        <v>180</v>
      </c>
      <c r="E4" s="88"/>
      <c r="F4" s="88"/>
      <c r="G4" s="87" t="s">
        <v>210</v>
      </c>
    </row>
    <row r="5" spans="1:7" ht="15.75" customHeight="1" x14ac:dyDescent="0.3">
      <c r="A5" s="90" t="s">
        <v>198</v>
      </c>
      <c r="B5" s="127">
        <v>0.44799999999999995</v>
      </c>
      <c r="C5" s="58">
        <v>0.95</v>
      </c>
      <c r="D5" s="114">
        <f>SUM('Programs family planning'!E2:E10)</f>
        <v>0.82100000000000006</v>
      </c>
      <c r="E5" s="87" t="s">
        <v>216</v>
      </c>
      <c r="F5" s="113" t="s">
        <v>230</v>
      </c>
      <c r="G5" s="87"/>
    </row>
    <row r="6" spans="1:7" ht="15.75" customHeight="1" x14ac:dyDescent="0.3">
      <c r="A6" s="90"/>
      <c r="B6" s="127">
        <v>0.19</v>
      </c>
      <c r="C6" s="58">
        <v>0.95</v>
      </c>
      <c r="D6" s="114">
        <v>8.2000000000000003E-2</v>
      </c>
      <c r="E6" s="87" t="s">
        <v>216</v>
      </c>
      <c r="F6" s="113" t="s">
        <v>231</v>
      </c>
      <c r="G6" s="87"/>
    </row>
    <row r="7" spans="1:7" ht="15.75" customHeight="1" x14ac:dyDescent="0.25">
      <c r="A7" s="57" t="s">
        <v>63</v>
      </c>
      <c r="B7" s="128"/>
      <c r="C7" s="58">
        <v>0.95</v>
      </c>
      <c r="D7" s="59">
        <v>0.82</v>
      </c>
      <c r="E7" s="87"/>
      <c r="F7" s="88"/>
      <c r="G7" s="87"/>
    </row>
    <row r="8" spans="1:7" ht="15.75" customHeight="1" x14ac:dyDescent="0.25">
      <c r="A8" s="70" t="s">
        <v>187</v>
      </c>
      <c r="B8" s="128"/>
      <c r="C8" s="58">
        <v>0.95</v>
      </c>
      <c r="D8" s="59">
        <v>0.73</v>
      </c>
      <c r="E8" s="87"/>
      <c r="F8" s="88"/>
      <c r="G8" s="87"/>
    </row>
    <row r="9" spans="1:7" ht="15.75" customHeight="1" x14ac:dyDescent="0.25">
      <c r="A9" s="70" t="s">
        <v>188</v>
      </c>
      <c r="B9" s="128"/>
      <c r="C9" s="58">
        <v>0.95</v>
      </c>
      <c r="D9" s="59">
        <v>1.78</v>
      </c>
      <c r="E9" s="87"/>
      <c r="F9" s="88"/>
      <c r="G9" s="87"/>
    </row>
    <row r="10" spans="1:7" ht="15.75" customHeight="1" x14ac:dyDescent="0.25">
      <c r="A10" s="70" t="s">
        <v>189</v>
      </c>
      <c r="B10" s="128"/>
      <c r="C10" s="58">
        <v>0.95</v>
      </c>
      <c r="D10" s="59">
        <v>0.24</v>
      </c>
      <c r="E10" s="87"/>
      <c r="F10" s="88"/>
      <c r="G10" s="87"/>
    </row>
    <row r="11" spans="1:7" ht="15.75" customHeight="1" x14ac:dyDescent="0.25">
      <c r="A11" s="70" t="s">
        <v>190</v>
      </c>
      <c r="B11" s="128"/>
      <c r="C11" s="58">
        <v>0.95</v>
      </c>
      <c r="D11" s="59">
        <v>0.55000000000000004</v>
      </c>
      <c r="E11" s="87"/>
      <c r="F11" s="88"/>
      <c r="G11" s="87" t="s">
        <v>210</v>
      </c>
    </row>
    <row r="12" spans="1:7" ht="15.75" customHeight="1" x14ac:dyDescent="0.25">
      <c r="A12" s="14" t="s">
        <v>186</v>
      </c>
      <c r="B12" s="128"/>
      <c r="C12" s="58">
        <v>0.95</v>
      </c>
      <c r="D12" s="59">
        <v>0.73</v>
      </c>
      <c r="E12" s="87"/>
      <c r="F12" s="88"/>
      <c r="G12" s="87"/>
    </row>
    <row r="13" spans="1:7" ht="15.75" customHeight="1" x14ac:dyDescent="0.3">
      <c r="A13" s="91" t="s">
        <v>191</v>
      </c>
      <c r="B13" s="127">
        <v>0.88800000000000001</v>
      </c>
      <c r="C13" s="58">
        <v>0.95</v>
      </c>
      <c r="D13" s="59">
        <v>2</v>
      </c>
      <c r="E13" s="87" t="s">
        <v>216</v>
      </c>
      <c r="F13" s="88" t="s">
        <v>246</v>
      </c>
      <c r="G13" s="87"/>
    </row>
    <row r="14" spans="1:7" ht="15.75" customHeight="1" x14ac:dyDescent="0.3">
      <c r="A14" s="90" t="s">
        <v>57</v>
      </c>
      <c r="B14" s="127">
        <v>0.4</v>
      </c>
      <c r="C14" s="58">
        <v>0.95</v>
      </c>
      <c r="D14" s="59">
        <v>2.1800000000000002</v>
      </c>
      <c r="E14" s="87" t="s">
        <v>216</v>
      </c>
      <c r="F14" s="113" t="s">
        <v>232</v>
      </c>
      <c r="G14" s="87" t="s">
        <v>212</v>
      </c>
    </row>
    <row r="15" spans="1:7" ht="15.75" customHeight="1" x14ac:dyDescent="0.3">
      <c r="A15" s="90"/>
      <c r="B15" s="127">
        <v>0.151</v>
      </c>
      <c r="C15" s="58">
        <v>0.95</v>
      </c>
      <c r="D15" s="59">
        <v>2.1800000000000002</v>
      </c>
      <c r="E15" s="87" t="s">
        <v>216</v>
      </c>
      <c r="F15" s="113" t="s">
        <v>233</v>
      </c>
      <c r="G15" s="87"/>
    </row>
    <row r="16" spans="1:7" ht="15.75" customHeight="1" x14ac:dyDescent="0.25">
      <c r="A16" s="57" t="s">
        <v>47</v>
      </c>
      <c r="B16" s="128"/>
      <c r="C16" s="58">
        <v>0.95</v>
      </c>
      <c r="D16" s="59">
        <v>0.05</v>
      </c>
      <c r="E16" s="87"/>
      <c r="F16" s="88"/>
      <c r="G16" s="87"/>
    </row>
    <row r="17" spans="1:7" ht="16" customHeight="1" x14ac:dyDescent="0.25">
      <c r="A17" s="57" t="s">
        <v>172</v>
      </c>
      <c r="B17" s="128"/>
      <c r="C17" s="58">
        <v>0.95</v>
      </c>
      <c r="D17" s="115">
        <v>5</v>
      </c>
      <c r="E17" s="87"/>
      <c r="F17" s="88"/>
      <c r="G17" s="87"/>
    </row>
    <row r="18" spans="1:7" ht="15.75" customHeight="1" x14ac:dyDescent="0.25">
      <c r="A18" s="57" t="s">
        <v>199</v>
      </c>
      <c r="B18" s="128"/>
      <c r="C18" s="58">
        <v>0.95</v>
      </c>
      <c r="D18" s="115">
        <f>SUMPRODUCT(('IYCF cost'!$C$2:$E$6)*('IYCF packages'!$C$9:$E$13&lt;&gt;""))</f>
        <v>4.8250000000000002</v>
      </c>
      <c r="E18" s="87"/>
      <c r="F18" s="88"/>
      <c r="G18" s="87" t="s">
        <v>210</v>
      </c>
    </row>
    <row r="19" spans="1:7" ht="15.75" customHeight="1" x14ac:dyDescent="0.25">
      <c r="A19" s="57" t="s">
        <v>200</v>
      </c>
      <c r="B19" s="128"/>
      <c r="C19" s="58">
        <v>0.95</v>
      </c>
      <c r="D19" s="115">
        <f>SUMPRODUCT(('IYCF cost'!$C$2:$E$6)*('IYCF packages'!$C$16:$E$20&lt;&gt;""))</f>
        <v>0.25</v>
      </c>
      <c r="E19" s="87"/>
      <c r="F19" s="88"/>
      <c r="G19" s="87"/>
    </row>
    <row r="20" spans="1:7" ht="15.75" customHeight="1" x14ac:dyDescent="0.25">
      <c r="A20" s="57" t="s">
        <v>196</v>
      </c>
      <c r="B20" s="128"/>
      <c r="C20" s="58">
        <v>0.95</v>
      </c>
      <c r="D20" s="59">
        <v>8.84</v>
      </c>
      <c r="E20" s="87"/>
      <c r="F20" s="88"/>
      <c r="G20" s="87"/>
    </row>
    <row r="21" spans="1:7" ht="15.75" customHeight="1" x14ac:dyDescent="0.25">
      <c r="A21" s="57" t="s">
        <v>137</v>
      </c>
      <c r="B21" s="128"/>
      <c r="C21" s="58">
        <v>0.95</v>
      </c>
      <c r="D21" s="59">
        <v>50</v>
      </c>
      <c r="E21" s="88"/>
      <c r="F21" s="88"/>
      <c r="G21" s="87"/>
    </row>
    <row r="22" spans="1:7" ht="15.75" customHeight="1" x14ac:dyDescent="0.25">
      <c r="A22" s="57" t="s">
        <v>34</v>
      </c>
      <c r="B22" s="128"/>
      <c r="C22" s="58">
        <v>0.95</v>
      </c>
      <c r="D22" s="59">
        <v>2.61</v>
      </c>
      <c r="E22" s="88"/>
      <c r="F22" s="88"/>
      <c r="G22" s="87"/>
    </row>
    <row r="23" spans="1:7" ht="15.75" customHeight="1" x14ac:dyDescent="0.25">
      <c r="A23" s="57" t="s">
        <v>88</v>
      </c>
      <c r="B23" s="128"/>
      <c r="C23" s="58">
        <v>0.95</v>
      </c>
      <c r="D23" s="59">
        <v>1</v>
      </c>
      <c r="E23" s="88"/>
      <c r="F23" s="88"/>
      <c r="G23" s="87" t="s">
        <v>210</v>
      </c>
    </row>
    <row r="24" spans="1:7" ht="15.75" customHeight="1" x14ac:dyDescent="0.25">
      <c r="A24" s="57" t="s">
        <v>87</v>
      </c>
      <c r="B24" s="128"/>
      <c r="C24" s="58">
        <v>0.95</v>
      </c>
      <c r="D24" s="59">
        <v>1</v>
      </c>
      <c r="E24" s="88"/>
      <c r="F24" s="88"/>
      <c r="G24" s="87" t="s">
        <v>210</v>
      </c>
    </row>
    <row r="25" spans="1:7" ht="15.75" customHeight="1" x14ac:dyDescent="0.25">
      <c r="A25" s="57" t="s">
        <v>138</v>
      </c>
      <c r="B25" s="128"/>
      <c r="C25" s="58">
        <v>0.95</v>
      </c>
      <c r="D25" s="59">
        <v>1</v>
      </c>
      <c r="E25" s="88"/>
      <c r="F25" s="88"/>
      <c r="G25" s="87" t="s">
        <v>210</v>
      </c>
    </row>
    <row r="26" spans="1:7" ht="15.75" customHeight="1" x14ac:dyDescent="0.3">
      <c r="A26" s="90" t="s">
        <v>59</v>
      </c>
      <c r="B26" s="128"/>
      <c r="C26" s="58">
        <v>0.95</v>
      </c>
      <c r="D26" s="59">
        <v>3.54</v>
      </c>
      <c r="E26" s="87"/>
      <c r="F26" s="88" t="s">
        <v>247</v>
      </c>
      <c r="G26" s="87"/>
    </row>
    <row r="27" spans="1:7" ht="15.75" customHeight="1" x14ac:dyDescent="0.3">
      <c r="A27" s="90" t="s">
        <v>84</v>
      </c>
      <c r="B27" s="127">
        <v>0.39399999999999996</v>
      </c>
      <c r="C27" s="58">
        <v>0.95</v>
      </c>
      <c r="D27" s="59">
        <v>1</v>
      </c>
      <c r="E27" s="87" t="s">
        <v>216</v>
      </c>
      <c r="F27" s="88" t="s">
        <v>234</v>
      </c>
      <c r="G27" s="87"/>
    </row>
    <row r="28" spans="1:7" ht="15.75" customHeight="1" x14ac:dyDescent="0.25">
      <c r="A28" s="57" t="s">
        <v>58</v>
      </c>
      <c r="B28" s="128"/>
      <c r="C28" s="58">
        <v>0.95</v>
      </c>
      <c r="D28" s="59">
        <v>40.25</v>
      </c>
      <c r="E28" s="87"/>
      <c r="F28" s="88"/>
      <c r="G28" s="87"/>
    </row>
    <row r="29" spans="1:7" ht="15.75" customHeight="1" x14ac:dyDescent="0.25">
      <c r="A29" s="57" t="s">
        <v>67</v>
      </c>
      <c r="B29" s="128"/>
      <c r="C29" s="58">
        <v>0.95</v>
      </c>
      <c r="D29" s="116">
        <f>162*AVERAGE('Incidence of conditions'!B4:F4) + 0*AVERAGE('Incidence of conditions'!B3:F3)*IF(ISBLANK(manage_mam), 0, 1)</f>
        <v>4.7871654480000005</v>
      </c>
      <c r="E29" s="87"/>
      <c r="F29" s="88"/>
      <c r="G29" s="87"/>
    </row>
    <row r="30" spans="1:7" ht="15.75" customHeight="1" x14ac:dyDescent="0.3">
      <c r="A30" s="90" t="s">
        <v>28</v>
      </c>
      <c r="B30" s="127">
        <v>0.90599999999999992</v>
      </c>
      <c r="C30" s="58">
        <v>0.95</v>
      </c>
      <c r="D30" s="59">
        <v>0.55000000000000004</v>
      </c>
      <c r="E30" s="87" t="s">
        <v>216</v>
      </c>
      <c r="F30" s="113" t="s">
        <v>235</v>
      </c>
      <c r="G30" s="87"/>
    </row>
    <row r="31" spans="1:7" ht="15.75" customHeight="1" x14ac:dyDescent="0.3">
      <c r="A31" s="90"/>
      <c r="B31" s="127">
        <v>0.39799999999999996</v>
      </c>
      <c r="C31" s="58">
        <v>0.95</v>
      </c>
      <c r="D31" s="59">
        <v>0.55000000000000004</v>
      </c>
      <c r="E31" s="87" t="s">
        <v>216</v>
      </c>
      <c r="F31" s="113" t="s">
        <v>236</v>
      </c>
      <c r="G31" s="87"/>
    </row>
    <row r="32" spans="1:7" ht="15.75" customHeight="1" x14ac:dyDescent="0.25">
      <c r="A32" s="57" t="s">
        <v>83</v>
      </c>
      <c r="B32" s="128"/>
      <c r="C32" s="58">
        <v>0.95</v>
      </c>
      <c r="D32" s="59">
        <v>1</v>
      </c>
      <c r="E32" s="87"/>
      <c r="F32" s="88"/>
      <c r="G32" s="87" t="s">
        <v>210</v>
      </c>
    </row>
    <row r="33" spans="1:7" ht="15.75" customHeight="1" x14ac:dyDescent="0.25">
      <c r="A33" s="57" t="s">
        <v>82</v>
      </c>
      <c r="B33" s="128"/>
      <c r="C33" s="58">
        <v>0.95</v>
      </c>
      <c r="D33" s="59">
        <v>2.8</v>
      </c>
      <c r="E33" s="87"/>
      <c r="F33" s="88"/>
      <c r="G33" s="87"/>
    </row>
    <row r="34" spans="1:7" ht="15.75" customHeight="1" x14ac:dyDescent="0.25">
      <c r="A34" s="57" t="s">
        <v>81</v>
      </c>
      <c r="B34" s="128"/>
      <c r="C34" s="58">
        <v>0.95</v>
      </c>
      <c r="D34" s="59">
        <v>50.26</v>
      </c>
      <c r="E34" s="87"/>
      <c r="F34" s="88"/>
      <c r="G34" s="87"/>
    </row>
    <row r="35" spans="1:7" ht="15.75" customHeight="1" x14ac:dyDescent="0.25">
      <c r="A35" s="57" t="s">
        <v>79</v>
      </c>
      <c r="B35" s="128"/>
      <c r="C35" s="58">
        <v>0.95</v>
      </c>
      <c r="D35" s="59">
        <v>36.1</v>
      </c>
      <c r="E35" s="87"/>
      <c r="F35" s="88"/>
      <c r="G35" s="87"/>
    </row>
    <row r="36" spans="1:7" s="43" customFormat="1" ht="15.75" customHeight="1" x14ac:dyDescent="0.25">
      <c r="A36" s="57" t="s">
        <v>80</v>
      </c>
      <c r="B36" s="128"/>
      <c r="C36" s="58">
        <v>0.95</v>
      </c>
      <c r="D36" s="59">
        <v>231.85</v>
      </c>
      <c r="E36" s="87"/>
      <c r="F36" s="88"/>
      <c r="G36" s="87"/>
    </row>
    <row r="37" spans="1:7" ht="15.75" customHeight="1" x14ac:dyDescent="0.3">
      <c r="A37" s="90" t="s">
        <v>85</v>
      </c>
      <c r="B37" s="128">
        <v>0.03</v>
      </c>
      <c r="C37" s="58">
        <v>0.95</v>
      </c>
      <c r="D37" s="59">
        <v>0.92</v>
      </c>
      <c r="E37" s="87" t="s">
        <v>216</v>
      </c>
      <c r="F37" s="88"/>
      <c r="G37" s="87"/>
    </row>
    <row r="38" spans="1:7" ht="15.75" customHeight="1" x14ac:dyDescent="0.25">
      <c r="A38" s="57" t="s">
        <v>60</v>
      </c>
      <c r="B38" s="156"/>
      <c r="C38" s="58">
        <v>0.95</v>
      </c>
      <c r="D38" s="59">
        <v>4.6100000000000003</v>
      </c>
      <c r="E38" s="87"/>
      <c r="F38" s="88"/>
      <c r="G38" s="87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2018-11-06T05:36:00Z</dcterms:modified>
</cp:coreProperties>
</file>