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92628E49-9BFE-4813-B3DB-FF1AB7A3AE6D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5" i="50" l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<sst xmlns="http://schemas.openxmlformats.org/spreadsheetml/2006/main" count="434" uniqueCount="259">
  <si>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</si>
  <si>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</si>
  <si>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</si>
  <si>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</si>
  <si>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</si>
  <si>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</si>
  <si>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</si>
  <si>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</si>
  <si>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</si>
  <si>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</si>
  <si>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</si>
  <si>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</si>
  <si>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</si>
  <si>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</si>
  <si>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</si>
  <si>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</si>
  <si>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</si>
  <si>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</si>
  <si>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</si>
  <si>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</si>
  <si>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</si>
  <si>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</si>
  <si>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</si>
  <si>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</si>
  <si>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</si>
  <si>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</si>
  <si>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</si>
  <si>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</si>
  <si>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</si>
  <si>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</si>
  <si>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</si>
  <si>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</si>
  <si>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</si>
  <si>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</si>
  <si>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</si>
  <si>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</si>
  <si>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</si>
  <si>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</si>
  <si>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</si>
  <si>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</si>
  <si>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</si>
  <si>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</si>
  <si>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</si>
  <si>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</si>
  <si>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</si>
  <si>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</si>
  <si>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</si>
  <si>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</si>
  <si>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</si>
  <si>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</si>
  <si>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</si>
  <si>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</si>
  <si>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</si>
  <si>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</si>
  <si>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</si>
  <si>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</si>
  <si>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</si>
  <si>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</si>
  <si>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</si>
  <si>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</si>
  <si>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</si>
  <si>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</si>
  <si>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</si>
  <si>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</si>
  <si>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</si>
  <si>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</si>
  <si>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</si>
  <si>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</si>
  <si>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</si>
  <si>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</si>
  <si>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</si>
  <si>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</si>
  <si>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</si>
  <si>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</si>
  <si>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</si>
  <si>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</si>
  <si>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</si>
  <si>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</si>
  <si>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</si>
  <si>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</si>
  <si>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</si>
  <si>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</si>
  <si>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</si>
  <si>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</si>
  <si>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</si>
  <si>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</si>
  <si>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</si>
  <si>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</si>
  <si>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</si>
  <si>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</si>
  <si>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</si>
  <si>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</si>
  <si>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</si>
  <si>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</si>
  <si>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</si>
  <si>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</si>
  <si>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</si>
  <si>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</si>
  <si>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</si>
  <si>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</si>
  <si>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</si>
  <si>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</si>
  <si>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</si>
  <si>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</si>
  <si>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</si>
  <si>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</si>
  <si>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</si>
  <si>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</si>
  <si>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</si>
  <si>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</si>
  <si>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</si>
  <si>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</si>
  <si>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</si>
  <si>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</si>
  <si>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</si>
  <si>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</si>
  <si>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</si>
  <si>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</si>
  <si>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</si>
  <si>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</si>
  <si>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</si>
  <si>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</si>
  <si>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</si>
  <si>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</si>
  <si>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</si>
  <si>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</si>
  <si>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</si>
  <si>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</si>
  <si>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</si>
  <si>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</si>
  <si>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</si>
  <si>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</si>
  <si>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</si>
  <si>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</si>
  <si>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</si>
  <si>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</si>
  <si>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</si>
  <si>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</si>
  <si>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</si>
  <si>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</si>
  <si>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</si>
  <si>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</si>
  <si>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</si>
  <si>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</si>
  <si>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</si>
  <si>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</si>
  <si>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</si>
  <si>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</si>
  <si>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</si>
  <si>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</si>
  <si>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</si>
  <si>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</si>
  <si>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</si>
  <si>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</si>
  <si>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</si>
  <si>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</si>
  <si>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</si>
  <si>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</si>
  <si>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</si>
  <si>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</si>
  <si>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</si>
  <si>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</si>
  <si>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</si>
  <si>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</si>
  <si>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</si>
  <si>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</si>
  <si>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</si>
  <si>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</si>
  <si>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</si>
  <si>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</si>
  <si>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</si>
  <si>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</si>
  <si>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</si>
  <si>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</si>
  <si>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</si>
  <si>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</si>
  <si>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</si>
  <si>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</si>
  <si>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</si>
  <si>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</si>
  <si>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</si>
  <si>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</si>
  <si>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</si>
  <si>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</si>
  <si>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</si>
  <si>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</si>
  <si>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</si>
  <si>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</si>
  <si>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</si>
  <si>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</si>
  <si>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</si>
  <si>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</si>
  <si>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</si>
  <si>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</si>
  <si>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</si>
  <si>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</si>
  <si>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</si>
  <si>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</si>
  <si>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</si>
  <si>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</si>
  <si>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</si>
  <si>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</si>
  <si>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</si>
  <si>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</si>
  <si>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</si>
  <si>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</si>
  <si>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</si>
  <si>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</si>
  <si>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</si>
  <si>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</si>
  <si>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</si>
  <si>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</si>
  <si>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</si>
  <si>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Kongo Central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</si>
  <si>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</si>
  <si>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</si>
  <si>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</si>
  <si>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</si>
  <si>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</si>
  <si>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</si>
  <si>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</si>
  <si>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</si>
  <si>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</si>
  <si>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</si>
  <si>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</si>
  <si>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</si>
  <si>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</si>
  <si>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</si>
  <si>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</si>
  <si>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</si>
  <si>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</si>
  <si>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</si>
  <si>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</si>
  <si>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</si>
  <si>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</si>
  <si>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</si>
  <si>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</si>
  <si>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</si>
  <si>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</si>
  <si>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</si>
  <si>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</si>
  <si>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</si>
  <si>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</si>
  <si>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</si>
  <si>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</si>
  <si>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</si>
  <si>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</si>
  <si>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</si>
  <si>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</si>
  <si>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</si>
  <si>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</si>
  <si>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</si>
  <si>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</si>
  <si>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</si>
  <si>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</si>
  <si>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</si>
  <si>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</si>
  <si>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</si>
  <si>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Kongo Central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</si>
</sst>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166" fontId="0" fillId="0" borderId="0" xfId="10" applyNumberFormat="1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/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A4" sqref="A4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5">
        <v>0.5</v>
      </c>
      <c r="D7" s="108" t="s">
        <v>203</v>
      </c>
      <c r="E7" s="112" t="s">
        <v>251</v>
      </c>
    </row>
    <row r="8" spans="1:6" ht="38.25" customHeight="1" x14ac:dyDescent="0.3">
      <c r="A8" s="106"/>
      <c r="B8" s="12" t="s">
        <v>107</v>
      </c>
      <c r="C8" s="129">
        <v>0.23680000000000001</v>
      </c>
      <c r="D8" s="108" t="s">
        <v>216</v>
      </c>
      <c r="E8" s="111" t="s">
        <v>227</v>
      </c>
    </row>
    <row r="9" spans="1:6" ht="38.25" customHeight="1" x14ac:dyDescent="0.3">
      <c r="A9" s="106"/>
      <c r="B9" s="12"/>
      <c r="C9" s="130">
        <v>0.47099999999999997</v>
      </c>
      <c r="D9" s="108" t="s">
        <v>216</v>
      </c>
      <c r="E9" s="111" t="s">
        <v>228</v>
      </c>
      <c r="F9" s="16"/>
    </row>
    <row r="10" spans="1:6" ht="15" customHeight="1" x14ac:dyDescent="0.3">
      <c r="A10" s="106"/>
      <c r="B10" s="12" t="s">
        <v>105</v>
      </c>
      <c r="C10" s="129">
        <v>0.53339999999999999</v>
      </c>
      <c r="D10" s="108" t="s">
        <v>216</v>
      </c>
      <c r="E10" s="112"/>
    </row>
    <row r="11" spans="1:6" ht="15" customHeight="1" x14ac:dyDescent="0.3">
      <c r="A11" s="106"/>
      <c r="B11" s="9" t="s">
        <v>108</v>
      </c>
      <c r="C11" s="129">
        <v>0.38979999999999998</v>
      </c>
      <c r="D11" s="108" t="s">
        <v>216</v>
      </c>
      <c r="E11" s="112" t="s">
        <v>238</v>
      </c>
    </row>
    <row r="12" spans="1:6" ht="15" customHeight="1" x14ac:dyDescent="0.3">
      <c r="A12" s="106"/>
      <c r="B12" s="9" t="s">
        <v>109</v>
      </c>
      <c r="C12" s="129">
        <v>0.54700000000000004</v>
      </c>
      <c r="D12" s="108" t="s">
        <v>216</v>
      </c>
      <c r="E12" s="112" t="s">
        <v>239</v>
      </c>
    </row>
    <row r="13" spans="1:6" ht="15" customHeight="1" x14ac:dyDescent="0.3">
      <c r="A13" s="106"/>
      <c r="B13" s="9" t="s">
        <v>110</v>
      </c>
      <c r="C13" s="129">
        <v>0.27800000000000002</v>
      </c>
      <c r="D13" s="108" t="s">
        <v>216</v>
      </c>
      <c r="E13" s="112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7" ht="15" customHeight="1" x14ac:dyDescent="0.25">
      <c r="B17" s="12" t="s">
        <v>95</v>
      </c>
      <c r="C17" s="130"/>
      <c r="D17" s="145"/>
      <c r="E17" s="112"/>
    </row>
    <row r="18" spans="1:7" ht="15" customHeight="1" x14ac:dyDescent="0.25">
      <c r="B18" s="12" t="s">
        <v>96</v>
      </c>
      <c r="C18" s="130"/>
      <c r="D18" s="145"/>
      <c r="E18" s="112"/>
    </row>
    <row r="19" spans="1:7" ht="15" customHeight="1" x14ac:dyDescent="0.25">
      <c r="B19" s="12" t="s">
        <v>97</v>
      </c>
      <c r="C19" s="130"/>
      <c r="D19" s="145"/>
      <c r="E19" s="112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9">
        <v>7.9600000000000004E-2</v>
      </c>
      <c r="D23" s="146" t="s">
        <v>216</v>
      </c>
      <c r="E23" s="113" t="s">
        <v>217</v>
      </c>
      <c r="F23" s="99"/>
    </row>
    <row r="24" spans="1:7" ht="15" customHeight="1" x14ac:dyDescent="0.35">
      <c r="A24" s="106"/>
      <c r="B24" s="22" t="s">
        <v>102</v>
      </c>
      <c r="C24" s="129">
        <v>0.58809999999999996</v>
      </c>
      <c r="D24" s="146"/>
      <c r="E24" s="113" t="s">
        <v>217</v>
      </c>
      <c r="F24" s="99"/>
    </row>
    <row r="25" spans="1:7" ht="15" customHeight="1" x14ac:dyDescent="0.35">
      <c r="A25" s="106"/>
      <c r="B25" s="22" t="s">
        <v>103</v>
      </c>
      <c r="C25" s="129">
        <v>0.30530000000000002</v>
      </c>
      <c r="D25" s="146"/>
      <c r="E25" s="113" t="s">
        <v>217</v>
      </c>
      <c r="F25" s="99"/>
    </row>
    <row r="26" spans="1:7" ht="15" customHeight="1" x14ac:dyDescent="0.35">
      <c r="A26" s="106"/>
      <c r="B26" s="22" t="s">
        <v>104</v>
      </c>
      <c r="C26" s="129">
        <v>2.7099999999999999E-2</v>
      </c>
      <c r="D26" s="146"/>
      <c r="E26" s="113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2">
        <v>0.23930000000000001</v>
      </c>
      <c r="D29" s="146" t="s">
        <v>216</v>
      </c>
      <c r="E29" s="141"/>
    </row>
    <row r="30" spans="1:7" ht="14.25" customHeight="1" x14ac:dyDescent="0.35">
      <c r="A30" s="106"/>
      <c r="B30" s="34" t="s">
        <v>76</v>
      </c>
      <c r="C30" s="132">
        <v>4.9200000000000001E-2</v>
      </c>
      <c r="D30" s="146"/>
      <c r="E30" s="142"/>
      <c r="F30" s="99"/>
      <c r="G30" s="98"/>
    </row>
    <row r="31" spans="1:7" ht="14.25" customHeight="1" x14ac:dyDescent="0.35">
      <c r="A31" s="106"/>
      <c r="B31" s="34" t="s">
        <v>77</v>
      </c>
      <c r="C31" s="132">
        <v>0.1174</v>
      </c>
      <c r="D31" s="146"/>
      <c r="E31" s="142"/>
      <c r="F31" s="99"/>
      <c r="G31" s="98"/>
    </row>
    <row r="32" spans="1:7" ht="14.25" customHeight="1" x14ac:dyDescent="0.3">
      <c r="A32" s="106"/>
      <c r="B32" s="34" t="s">
        <v>78</v>
      </c>
      <c r="C32" s="132">
        <v>0.59409999999999996</v>
      </c>
      <c r="D32" s="146"/>
      <c r="E32" s="143"/>
    </row>
    <row r="33" spans="1:6" ht="13" x14ac:dyDescent="0.25">
      <c r="B33" s="36" t="s">
        <v>130</v>
      </c>
      <c r="C33" s="134"/>
    </row>
    <row r="34" spans="1:6" ht="15" customHeight="1" x14ac:dyDescent="0.25">
      <c r="C34" s="134"/>
    </row>
    <row r="35" spans="1:6" ht="15" customHeight="1" x14ac:dyDescent="0.3">
      <c r="A35" s="4" t="s">
        <v>136</v>
      </c>
      <c r="C35" s="134"/>
    </row>
    <row r="36" spans="1:6" ht="15" customHeight="1" x14ac:dyDescent="0.25">
      <c r="A36" s="15" t="s">
        <v>74</v>
      </c>
      <c r="B36" s="9"/>
      <c r="C36" s="134"/>
      <c r="D36"/>
    </row>
    <row r="37" spans="1:6" ht="15" customHeight="1" x14ac:dyDescent="0.3">
      <c r="A37" s="106"/>
      <c r="B37" s="49" t="s">
        <v>92</v>
      </c>
      <c r="C37" s="133">
        <v>50.6873</v>
      </c>
      <c r="D37" s="146" t="s">
        <v>216</v>
      </c>
      <c r="E37" s="125"/>
      <c r="F37" s="100"/>
    </row>
    <row r="38" spans="1:6" ht="15" customHeight="1" x14ac:dyDescent="0.3">
      <c r="A38" s="106"/>
      <c r="B38" s="19" t="s">
        <v>91</v>
      </c>
      <c r="C38" s="133">
        <v>81.438200000000009</v>
      </c>
      <c r="D38" s="146"/>
      <c r="E38" s="125"/>
      <c r="F38" s="100"/>
    </row>
    <row r="39" spans="1:6" ht="15" customHeight="1" x14ac:dyDescent="0.3">
      <c r="A39" s="106"/>
      <c r="B39" s="19" t="s">
        <v>90</v>
      </c>
      <c r="C39" s="133">
        <v>123.3901</v>
      </c>
      <c r="D39" s="146"/>
      <c r="E39" s="125"/>
      <c r="F39" s="119"/>
    </row>
    <row r="40" spans="1:6" ht="15" customHeight="1" x14ac:dyDescent="0.35">
      <c r="B40" s="19" t="s">
        <v>237</v>
      </c>
      <c r="C40" s="131">
        <v>846</v>
      </c>
      <c r="D40" s="146"/>
      <c r="E40" s="125" t="s">
        <v>245</v>
      </c>
      <c r="F40" s="120"/>
    </row>
    <row r="41" spans="1:6" ht="26.65" customHeight="1" x14ac:dyDescent="0.25">
      <c r="B41" s="19" t="s">
        <v>89</v>
      </c>
      <c r="C41" s="130">
        <v>0.13</v>
      </c>
      <c r="D41" s="104" t="s">
        <v>205</v>
      </c>
      <c r="E41" s="124" t="s">
        <v>254</v>
      </c>
      <c r="F41" s="121"/>
    </row>
    <row r="42" spans="1:6" ht="15" customHeight="1" x14ac:dyDescent="0.25">
      <c r="B42" s="49" t="s">
        <v>93</v>
      </c>
      <c r="C42" s="133">
        <v>27.27</v>
      </c>
      <c r="D42" s="109" t="s">
        <v>240</v>
      </c>
      <c r="E42" s="125" t="s">
        <v>255</v>
      </c>
      <c r="F42" s="122"/>
    </row>
    <row r="43" spans="1:6" ht="15.75" customHeight="1" x14ac:dyDescent="0.25">
      <c r="C43" s="134"/>
      <c r="D43" s="85"/>
      <c r="F43" s="123"/>
    </row>
    <row r="44" spans="1:6" ht="15.75" customHeight="1" x14ac:dyDescent="0.25">
      <c r="A44" s="15" t="s">
        <v>134</v>
      </c>
      <c r="C44" s="134"/>
      <c r="D44"/>
    </row>
    <row r="45" spans="1:6" ht="15.75" customHeight="1" x14ac:dyDescent="0.25">
      <c r="B45" s="19" t="s">
        <v>9</v>
      </c>
      <c r="C45" s="130">
        <v>1.9099999999999999E-2</v>
      </c>
      <c r="D45" s="147" t="s">
        <v>241</v>
      </c>
      <c r="E45" s="144" t="s">
        <v>256</v>
      </c>
    </row>
    <row r="46" spans="1:6" ht="15.75" customHeight="1" x14ac:dyDescent="0.25">
      <c r="B46" s="19" t="s">
        <v>11</v>
      </c>
      <c r="C46" s="130">
        <v>9.98E-2</v>
      </c>
      <c r="D46" s="147"/>
      <c r="E46" s="144"/>
    </row>
    <row r="47" spans="1:6" ht="15.75" customHeight="1" x14ac:dyDescent="0.25">
      <c r="B47" s="19" t="s">
        <v>12</v>
      </c>
      <c r="C47" s="130">
        <v>0.2</v>
      </c>
      <c r="D47" s="147"/>
      <c r="E47" s="144"/>
    </row>
    <row r="48" spans="1:6" ht="15" customHeight="1" x14ac:dyDescent="0.25">
      <c r="B48" s="19" t="s">
        <v>26</v>
      </c>
      <c r="C48" s="126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6" ht="15" customHeight="1" x14ac:dyDescent="0.25">
      <c r="B52" s="19" t="s">
        <v>126</v>
      </c>
      <c r="C52" s="7">
        <v>3.3</v>
      </c>
      <c r="D52" s="147"/>
      <c r="E52" s="144"/>
    </row>
    <row r="53" spans="1:6" ht="15.75" customHeight="1" x14ac:dyDescent="0.25">
      <c r="B53" s="19" t="s">
        <v>127</v>
      </c>
      <c r="C53" s="7">
        <v>3.3</v>
      </c>
      <c r="D53" s="147"/>
      <c r="E53" s="144"/>
    </row>
    <row r="54" spans="1:6" ht="15.75" customHeight="1" x14ac:dyDescent="0.25">
      <c r="B54" s="19" t="s">
        <v>128</v>
      </c>
      <c r="C54" s="7">
        <v>3.3</v>
      </c>
      <c r="D54" s="147"/>
      <c r="E54" s="144"/>
    </row>
    <row r="55" spans="1:6" ht="15.75" customHeight="1" x14ac:dyDescent="0.25">
      <c r="B55" s="19" t="s">
        <v>129</v>
      </c>
      <c r="C55" s="7">
        <v>3.3</v>
      </c>
      <c r="D55" s="147"/>
      <c r="E55" s="144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9">
        <v>6.8000000000000005E-2</v>
      </c>
      <c r="D58" s="108" t="s">
        <v>216</v>
      </c>
      <c r="E58" s="128" t="s">
        <v>218</v>
      </c>
      <c r="F58" s="99"/>
    </row>
    <row r="59" spans="1:6" ht="65.650000000000006" customHeight="1" x14ac:dyDescent="0.25">
      <c r="B59" s="19" t="s">
        <v>133</v>
      </c>
      <c r="C59" s="136">
        <v>0.43519999999999998</v>
      </c>
      <c r="D59" s="104" t="s">
        <v>243</v>
      </c>
      <c r="E59" s="127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9">
        <v>0.124</v>
      </c>
      <c r="D62" s="108" t="s">
        <v>216</v>
      </c>
      <c r="E62" s="112"/>
    </row>
    <row r="63" spans="1:6" ht="15.75" customHeight="1" x14ac:dyDescent="0.3">
      <c r="A63" s="106"/>
      <c r="B63" s="29" t="s">
        <v>221</v>
      </c>
      <c r="C63" s="129">
        <v>8.0000000000000002E-3</v>
      </c>
      <c r="D63" s="108" t="s">
        <v>216</v>
      </c>
      <c r="E63" s="112"/>
    </row>
    <row r="64" spans="1:6" ht="15.75" customHeight="1" x14ac:dyDescent="0.3">
      <c r="A64" s="106"/>
      <c r="B64" s="102" t="s">
        <v>222</v>
      </c>
      <c r="C64" s="129">
        <v>0</v>
      </c>
      <c r="D64" s="108" t="s">
        <v>216</v>
      </c>
      <c r="E64" s="112"/>
    </row>
    <row r="65" spans="1:5" ht="15.75" customHeight="1" x14ac:dyDescent="0.3">
      <c r="A65" s="106"/>
      <c r="B65" s="102" t="s">
        <v>223</v>
      </c>
      <c r="C65" s="129">
        <v>7.9600000000000004E-2</v>
      </c>
      <c r="D65" s="108" t="s">
        <v>216</v>
      </c>
      <c r="E65" s="112"/>
    </row>
    <row r="66" spans="1:5" ht="15.75" customHeight="1" x14ac:dyDescent="0.3">
      <c r="A66" s="106"/>
      <c r="B66" s="102" t="s">
        <v>224</v>
      </c>
      <c r="C66" s="129">
        <v>0.20580000000000001</v>
      </c>
      <c r="D66" s="108" t="s">
        <v>216</v>
      </c>
      <c r="E66" s="112"/>
    </row>
    <row r="67" spans="1:5" ht="15.75" customHeight="1" x14ac:dyDescent="0.3">
      <c r="A67" s="106"/>
      <c r="B67" s="102" t="s">
        <v>225</v>
      </c>
      <c r="C67" s="129">
        <v>0.23</v>
      </c>
      <c r="D67" s="108" t="s">
        <v>216</v>
      </c>
      <c r="E67" s="112"/>
    </row>
    <row r="68" spans="1:5" ht="15.75" customHeight="1" x14ac:dyDescent="0.3">
      <c r="A68" s="106"/>
      <c r="B68" s="102" t="s">
        <v>226</v>
      </c>
      <c r="C68" s="129">
        <v>7.7899999999999997E-2</v>
      </c>
      <c r="D68" s="108" t="s">
        <v>216</v>
      </c>
      <c r="E68" s="112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9">
        <v>0.124</v>
      </c>
      <c r="D70" s="108" t="s">
        <v>216</v>
      </c>
      <c r="E70" s="112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9">
        <v>0.72360000000000002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0.12958426000000001</v>
      </c>
      <c r="C3" s="30">
        <f>frac_mam_1_5months * 2.6</f>
        <v>0.12958426000000001</v>
      </c>
      <c r="D3" s="30">
        <f>frac_mam_6_11months * 2.6</f>
        <v>0.12958426000000001</v>
      </c>
      <c r="E3" s="30">
        <f>frac_mam_12_23months * 2.6</f>
        <v>0.36084464000000005</v>
      </c>
      <c r="F3" s="30">
        <f>frac_mam_24_59months * 2.6</f>
        <v>0.17908228000000001</v>
      </c>
    </row>
    <row r="4" spans="1:6" ht="15.75" customHeight="1" x14ac:dyDescent="0.25">
      <c r="A4" s="3" t="s">
        <v>66</v>
      </c>
      <c r="B4" s="30">
        <f>frac_sam_1month * 2.6</f>
        <v>0.24144457999999999</v>
      </c>
      <c r="C4" s="30">
        <f>frac_sam_1_5months * 2.6</f>
        <v>0.24144457999999999</v>
      </c>
      <c r="D4" s="30">
        <f>frac_sam_6_11months * 2.6</f>
        <v>6.983106E-2</v>
      </c>
      <c r="E4" s="30">
        <f>frac_sam_12_23months * 2.6</f>
        <v>9.032946E-2</v>
      </c>
      <c r="F4" s="30">
        <f>frac_sam_24_59months * 2.6</f>
        <v>4.9827700000000003E-2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</v>
      </c>
      <c r="E2" s="40">
        <f>food_insecure</f>
        <v>0.5</v>
      </c>
      <c r="F2" s="40">
        <f>food_insecure</f>
        <v>0.5</v>
      </c>
      <c r="G2" s="40">
        <f>food_insecure</f>
        <v>0.5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</v>
      </c>
      <c r="F5" s="40">
        <f>food_insecure</f>
        <v>0.5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</v>
      </c>
      <c r="F8" s="40">
        <f>food_insecure</f>
        <v>0.5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0.54700000000000004</v>
      </c>
      <c r="E9" s="40">
        <f>IF(ISBLANK(comm_deliv), frac_children_health_facility,1)</f>
        <v>0.54700000000000004</v>
      </c>
      <c r="F9" s="40">
        <f>IF(ISBLANK(comm_deliv), frac_children_health_facility,1)</f>
        <v>0.54700000000000004</v>
      </c>
      <c r="G9" s="40">
        <f>IF(ISBLANK(comm_deliv), frac_children_health_facility,1)</f>
        <v>0.54700000000000004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</v>
      </c>
      <c r="I14" s="40">
        <f>food_insecure</f>
        <v>0.5</v>
      </c>
      <c r="J14" s="40">
        <f>food_insecure</f>
        <v>0.5</v>
      </c>
      <c r="K14" s="40">
        <f>food_insecure</f>
        <v>0.5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0.38979999999999998</v>
      </c>
      <c r="I17" s="40">
        <f>frac_PW_health_facility</f>
        <v>0.38979999999999998</v>
      </c>
      <c r="J17" s="40">
        <f>frac_PW_health_facility</f>
        <v>0.38979999999999998</v>
      </c>
      <c r="K17" s="40">
        <f>frac_PW_health_facility</f>
        <v>0.38979999999999998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0.23680000000000001</v>
      </c>
      <c r="I18" s="40">
        <f>frac_malaria_risk</f>
        <v>0.23680000000000001</v>
      </c>
      <c r="J18" s="40">
        <f>frac_malaria_risk</f>
        <v>0.23680000000000001</v>
      </c>
      <c r="K18" s="40">
        <f>frac_malaria_risk</f>
        <v>0.23680000000000001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0.27762699999999996</v>
      </c>
      <c r="M24" s="40">
        <f>(1-food_insecure)*(0.49)+food_insecure*(0.7)</f>
        <v>0.59499999999999997</v>
      </c>
      <c r="N24" s="40">
        <f>(1-food_insecure)*(0.49)+food_insecure*(0.7)</f>
        <v>0.59499999999999997</v>
      </c>
      <c r="O24" s="40">
        <f>(1-food_insecure)*(0.49)+food_insecure*(0.7)</f>
        <v>0.59499999999999997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0.11898300000000001</v>
      </c>
      <c r="M25" s="40">
        <f>(1-food_insecure)*(0.21)+food_insecure*(0.3)</f>
        <v>0.255</v>
      </c>
      <c r="N25" s="40">
        <f>(1-food_insecure)*(0.21)+food_insecure*(0.3)</f>
        <v>0.255</v>
      </c>
      <c r="O25" s="40">
        <f>(1-food_insecure)*(0.21)+food_insecure*(0.3)</f>
        <v>0.255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6.9989999999999997E-2</v>
      </c>
      <c r="M26" s="40">
        <f>(1-food_insecure)*(0.3)</f>
        <v>0.15</v>
      </c>
      <c r="N26" s="40">
        <f>(1-food_insecure)*(0.3)</f>
        <v>0.15</v>
      </c>
      <c r="O26" s="40">
        <f>(1-food_insecure)*(0.3)</f>
        <v>0.15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0.53339999999999999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0.23680000000000001</v>
      </c>
      <c r="D33" s="40">
        <f t="shared" si="3"/>
        <v>0.23680000000000001</v>
      </c>
      <c r="E33" s="40">
        <f t="shared" si="3"/>
        <v>0.23680000000000001</v>
      </c>
      <c r="F33" s="40">
        <f t="shared" si="3"/>
        <v>0.23680000000000001</v>
      </c>
      <c r="G33" s="40">
        <f t="shared" si="3"/>
        <v>0.23680000000000001</v>
      </c>
      <c r="H33" s="40">
        <f t="shared" si="3"/>
        <v>0.23680000000000001</v>
      </c>
      <c r="I33" s="40">
        <f t="shared" si="3"/>
        <v>0.23680000000000001</v>
      </c>
      <c r="J33" s="40">
        <f t="shared" si="3"/>
        <v>0.23680000000000001</v>
      </c>
      <c r="K33" s="40">
        <f t="shared" si="3"/>
        <v>0.23680000000000001</v>
      </c>
      <c r="L33" s="40">
        <f t="shared" si="3"/>
        <v>0.23680000000000001</v>
      </c>
      <c r="M33" s="40">
        <f t="shared" si="3"/>
        <v>0.23680000000000001</v>
      </c>
      <c r="N33" s="40">
        <f t="shared" si="3"/>
        <v>0.23680000000000001</v>
      </c>
      <c r="O33" s="40">
        <f t="shared" si="3"/>
        <v>0.23680000000000001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B16" sqref="B16:B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230805</v>
      </c>
      <c r="C2" s="81">
        <v>1137000</v>
      </c>
      <c r="D2" s="81">
        <v>273000</v>
      </c>
      <c r="E2" s="81">
        <v>423000</v>
      </c>
      <c r="F2" s="81">
        <v>288000</v>
      </c>
      <c r="G2" s="81">
        <v>177000</v>
      </c>
      <c r="H2" s="25">
        <f t="shared" ref="H2:H40" si="0">D2+E2+F2+G2</f>
        <v>1161000</v>
      </c>
      <c r="I2" s="25">
        <f>(B2 + stillbirth*B2/(1000-stillbirth))/(1-abortion)</f>
        <v>272730.4631791719</v>
      </c>
      <c r="J2" s="25">
        <f>H2-I2</f>
        <v>888269.5368208281</v>
      </c>
    </row>
    <row r="3" spans="1:10" ht="15.75" customHeight="1" x14ac:dyDescent="0.25">
      <c r="A3" s="9">
        <v>2016</v>
      </c>
      <c r="B3" s="80">
        <v>236915.1260153875</v>
      </c>
      <c r="C3" s="81">
        <v>1165546.3988396218</v>
      </c>
      <c r="D3" s="81">
        <v>283542.53707718581</v>
      </c>
      <c r="E3" s="81">
        <v>436833.10307188553</v>
      </c>
      <c r="F3" s="81">
        <v>297783.56598365121</v>
      </c>
      <c r="G3" s="81">
        <v>182533.54684547478</v>
      </c>
      <c r="H3" s="25">
        <f t="shared" si="0"/>
        <v>1200692.7529781973</v>
      </c>
      <c r="I3" s="25">
        <f t="shared" ref="I3:I40" si="1">(B3 + stillbirth*B3/(1000-stillbirth))/(1-abortion)</f>
        <v>279950.48656800546</v>
      </c>
      <c r="J3" s="25">
        <f t="shared" ref="J3:J15" si="2">H3-I3</f>
        <v>920742.26641019178</v>
      </c>
    </row>
    <row r="4" spans="1:10" ht="15.75" customHeight="1" x14ac:dyDescent="0.25">
      <c r="A4" s="9">
        <v>2017</v>
      </c>
      <c r="B4" s="80">
        <v>243187.00606523661</v>
      </c>
      <c r="C4" s="81">
        <v>1194809.5055831231</v>
      </c>
      <c r="D4" s="81">
        <v>294492.19901892781</v>
      </c>
      <c r="E4" s="81">
        <v>451118.58141705097</v>
      </c>
      <c r="F4" s="81">
        <v>307899.486701179</v>
      </c>
      <c r="G4" s="81">
        <v>188240.08883609681</v>
      </c>
      <c r="H4" s="25">
        <f t="shared" si="0"/>
        <v>1241750.3559732544</v>
      </c>
      <c r="I4" s="25">
        <f t="shared" si="1"/>
        <v>287361.64642589225</v>
      </c>
      <c r="J4" s="25">
        <f t="shared" si="2"/>
        <v>954388.70954736217</v>
      </c>
    </row>
    <row r="5" spans="1:10" ht="15.75" customHeight="1" x14ac:dyDescent="0.25">
      <c r="A5" s="9">
        <v>2018</v>
      </c>
      <c r="B5" s="80">
        <v>249624.92228179777</v>
      </c>
      <c r="C5" s="81">
        <v>1224807.3144518542</v>
      </c>
      <c r="D5" s="81">
        <v>305864.70790940046</v>
      </c>
      <c r="E5" s="81">
        <v>465871.22877966287</v>
      </c>
      <c r="F5" s="81">
        <v>318359.05248060025</v>
      </c>
      <c r="G5" s="81">
        <v>194125.03431502832</v>
      </c>
      <c r="H5" s="25">
        <f t="shared" si="0"/>
        <v>1284220.0234846917</v>
      </c>
      <c r="I5" s="25">
        <f t="shared" si="1"/>
        <v>294969.00272948807</v>
      </c>
      <c r="J5" s="25">
        <f t="shared" si="2"/>
        <v>989251.02075520367</v>
      </c>
    </row>
    <row r="6" spans="1:10" ht="15.75" customHeight="1" x14ac:dyDescent="0.25">
      <c r="A6" s="9">
        <v>2019</v>
      </c>
      <c r="B6" s="80">
        <v>255879.56977695567</v>
      </c>
      <c r="C6" s="81">
        <v>1255152.9873766748</v>
      </c>
      <c r="D6" s="81">
        <v>317751.66423412552</v>
      </c>
      <c r="E6" s="81">
        <v>481361.14289425005</v>
      </c>
      <c r="F6" s="81">
        <v>329248.7854920472</v>
      </c>
      <c r="G6" s="81">
        <v>200508.52641813972</v>
      </c>
      <c r="H6" s="25">
        <f t="shared" si="0"/>
        <v>1328870.1190385625</v>
      </c>
      <c r="I6" s="25">
        <f t="shared" si="1"/>
        <v>302359.79975891486</v>
      </c>
      <c r="J6" s="25">
        <f t="shared" si="2"/>
        <v>1026510.3192796477</v>
      </c>
    </row>
    <row r="7" spans="1:10" ht="15.75" customHeight="1" x14ac:dyDescent="0.25">
      <c r="A7" s="9">
        <v>2020</v>
      </c>
      <c r="B7" s="80">
        <v>262022.35763817342</v>
      </c>
      <c r="C7" s="81">
        <v>1286017.6010286964</v>
      </c>
      <c r="D7" s="81">
        <v>330117.11882450961</v>
      </c>
      <c r="E7" s="81">
        <v>497732.58240693808</v>
      </c>
      <c r="F7" s="81">
        <v>340503.94438110531</v>
      </c>
      <c r="G7" s="81">
        <v>207905.61079593017</v>
      </c>
      <c r="H7" s="25">
        <f t="shared" si="0"/>
        <v>1376259.2564084833</v>
      </c>
      <c r="I7" s="25">
        <f t="shared" si="1"/>
        <v>309618.41798036289</v>
      </c>
      <c r="J7" s="25">
        <f t="shared" si="2"/>
        <v>1066640.8384281204</v>
      </c>
    </row>
    <row r="8" spans="1:10" ht="15.75" customHeight="1" x14ac:dyDescent="0.25">
      <c r="A8" s="9">
        <v>2021</v>
      </c>
      <c r="B8" s="80">
        <v>268651.35522681125</v>
      </c>
      <c r="C8" s="81">
        <v>1316958.7382465275</v>
      </c>
      <c r="D8" s="81">
        <v>342891.08027372352</v>
      </c>
      <c r="E8" s="81">
        <v>515079.82659039175</v>
      </c>
      <c r="F8" s="81">
        <v>352097.94891498156</v>
      </c>
      <c r="G8" s="81">
        <v>214984.508628126</v>
      </c>
      <c r="H8" s="25">
        <f t="shared" si="0"/>
        <v>1425053.364407223</v>
      </c>
      <c r="I8" s="25">
        <f t="shared" si="1"/>
        <v>317451.56536782335</v>
      </c>
      <c r="J8" s="25">
        <f t="shared" si="2"/>
        <v>1107601.7990393997</v>
      </c>
    </row>
    <row r="9" spans="1:10" ht="15.75" customHeight="1" x14ac:dyDescent="0.25">
      <c r="A9" s="9">
        <v>2022</v>
      </c>
      <c r="B9" s="80">
        <v>275199.37870706804</v>
      </c>
      <c r="C9" s="81">
        <v>1350211.8171823509</v>
      </c>
      <c r="D9" s="81">
        <v>356037.17565087212</v>
      </c>
      <c r="E9" s="81">
        <v>533404.15332631872</v>
      </c>
      <c r="F9" s="81">
        <v>364022.2878380309</v>
      </c>
      <c r="G9" s="81">
        <v>222381.15386833384</v>
      </c>
      <c r="H9" s="25">
        <f t="shared" si="0"/>
        <v>1475844.7706835556</v>
      </c>
      <c r="I9" s="25">
        <f t="shared" si="1"/>
        <v>325189.02979311103</v>
      </c>
      <c r="J9" s="25">
        <f t="shared" si="2"/>
        <v>1150655.7408904447</v>
      </c>
    </row>
    <row r="10" spans="1:10" ht="15.75" customHeight="1" x14ac:dyDescent="0.25">
      <c r="A10" s="9">
        <v>2023</v>
      </c>
      <c r="B10" s="80">
        <v>281881.09343389433</v>
      </c>
      <c r="C10" s="81">
        <v>1383474.4411684941</v>
      </c>
      <c r="D10" s="81">
        <v>369456.95084786264</v>
      </c>
      <c r="E10" s="81">
        <v>552795.9372488322</v>
      </c>
      <c r="F10" s="81">
        <v>376236.49780374434</v>
      </c>
      <c r="G10" s="81">
        <v>230108.15603856952</v>
      </c>
      <c r="H10" s="25">
        <f t="shared" si="0"/>
        <v>1528597.5419390087</v>
      </c>
      <c r="I10" s="25">
        <f t="shared" si="1"/>
        <v>333084.47032636829</v>
      </c>
      <c r="J10" s="25">
        <f t="shared" si="2"/>
        <v>1195513.0716126405</v>
      </c>
    </row>
    <row r="11" spans="1:10" ht="15.75" customHeight="1" x14ac:dyDescent="0.25">
      <c r="A11" s="9">
        <v>2024</v>
      </c>
      <c r="B11" s="80">
        <v>289116.77620426111</v>
      </c>
      <c r="C11" s="81">
        <v>1417744.5982439206</v>
      </c>
      <c r="D11" s="81">
        <v>383048.8441663899</v>
      </c>
      <c r="E11" s="81">
        <v>573353.00730200752</v>
      </c>
      <c r="F11" s="81">
        <v>388740.29975455964</v>
      </c>
      <c r="G11" s="81">
        <v>238165.38967095231</v>
      </c>
      <c r="H11" s="25">
        <f t="shared" si="0"/>
        <v>1583307.5408939093</v>
      </c>
      <c r="I11" s="25">
        <f t="shared" si="1"/>
        <v>341634.5065620637</v>
      </c>
      <c r="J11" s="25">
        <f t="shared" si="2"/>
        <v>1241673.0343318456</v>
      </c>
    </row>
    <row r="12" spans="1:10" ht="15.75" customHeight="1" x14ac:dyDescent="0.25">
      <c r="A12" s="9">
        <v>2025</v>
      </c>
      <c r="B12" s="80">
        <v>296626.77793331794</v>
      </c>
      <c r="C12" s="81">
        <v>1453407.1905232251</v>
      </c>
      <c r="D12" s="81">
        <v>396751.12756450748</v>
      </c>
      <c r="E12" s="81">
        <v>595129.60246499814</v>
      </c>
      <c r="F12" s="81">
        <v>401610.6438132347</v>
      </c>
      <c r="G12" s="81">
        <v>246518.47656615532</v>
      </c>
      <c r="H12" s="25">
        <f t="shared" si="0"/>
        <v>1640009.8504088959</v>
      </c>
      <c r="I12" s="25">
        <f t="shared" si="1"/>
        <v>350508.69148025027</v>
      </c>
      <c r="J12" s="25">
        <f t="shared" si="2"/>
        <v>1289501.1589286455</v>
      </c>
    </row>
    <row r="13" spans="1:10" ht="15.75" customHeight="1" x14ac:dyDescent="0.25">
      <c r="A13" s="9">
        <v>2026</v>
      </c>
      <c r="B13" s="80">
        <v>303936.3523156608</v>
      </c>
      <c r="C13" s="81">
        <v>1489621.4377620223</v>
      </c>
      <c r="D13" s="81">
        <v>410451.08026996581</v>
      </c>
      <c r="E13" s="81">
        <v>618001.91019900341</v>
      </c>
      <c r="F13" s="81">
        <v>414867.5523598523</v>
      </c>
      <c r="G13" s="81">
        <v>255140.75479951815</v>
      </c>
      <c r="H13" s="25">
        <f t="shared" si="0"/>
        <v>1698461.2976283398</v>
      </c>
      <c r="I13" s="25">
        <f t="shared" si="1"/>
        <v>359146.0416543755</v>
      </c>
      <c r="J13" s="25">
        <f t="shared" si="2"/>
        <v>1339315.2559739645</v>
      </c>
    </row>
    <row r="14" spans="1:10" ht="15.75" customHeight="1" x14ac:dyDescent="0.25">
      <c r="A14" s="9">
        <v>2027</v>
      </c>
      <c r="B14" s="80">
        <v>312142.11804720835</v>
      </c>
      <c r="C14" s="81">
        <v>1527542.2094673486</v>
      </c>
      <c r="D14" s="81">
        <v>424105.97291734436</v>
      </c>
      <c r="E14" s="81">
        <v>641861.73651942913</v>
      </c>
      <c r="F14" s="81">
        <v>428607.64907530061</v>
      </c>
      <c r="G14" s="81">
        <v>264075.38532202051</v>
      </c>
      <c r="H14" s="25">
        <f t="shared" si="0"/>
        <v>1758650.7438340946</v>
      </c>
      <c r="I14" s="25">
        <f t="shared" si="1"/>
        <v>368842.37530704658</v>
      </c>
      <c r="J14" s="25">
        <f t="shared" si="2"/>
        <v>1389808.368527048</v>
      </c>
    </row>
    <row r="15" spans="1:10" ht="15.75" customHeight="1" x14ac:dyDescent="0.25">
      <c r="A15" s="9">
        <v>2028</v>
      </c>
      <c r="B15" s="80">
        <v>319776.09997106309</v>
      </c>
      <c r="C15" s="81">
        <v>1566434.9446727338</v>
      </c>
      <c r="D15" s="81">
        <v>437679.43257574801</v>
      </c>
      <c r="E15" s="81">
        <v>666542.88581083238</v>
      </c>
      <c r="F15" s="81">
        <v>442940.11523076351</v>
      </c>
      <c r="G15" s="81">
        <v>273346.83437040955</v>
      </c>
      <c r="H15" s="25">
        <f t="shared" si="0"/>
        <v>1820509.2679877535</v>
      </c>
      <c r="I15" s="25">
        <f t="shared" si="1"/>
        <v>377863.06128002953</v>
      </c>
      <c r="J15" s="25">
        <f t="shared" si="2"/>
        <v>1442646.2067077239</v>
      </c>
    </row>
    <row r="16" spans="1:10" ht="15.75" customHeight="1" x14ac:dyDescent="0.25">
      <c r="A16" s="9">
        <v>2029</v>
      </c>
      <c r="B16" s="156">
        <v>327805.53344675846</v>
      </c>
      <c r="C16" s="24">
        <v>1606190.4871617025</v>
      </c>
      <c r="D16" s="24">
        <v>451128.09423630376</v>
      </c>
      <c r="E16" s="24">
        <v>691909.1926779038</v>
      </c>
      <c r="F16" s="24">
        <v>457982.6433530699</v>
      </c>
      <c r="G16" s="24">
        <v>282970.91089766053</v>
      </c>
      <c r="H16" s="25">
        <f t="shared" si="0"/>
        <v>1883990.8411649379</v>
      </c>
      <c r="I16" s="25">
        <f t="shared" si="1"/>
        <v>387351.03212508379</v>
      </c>
      <c r="J16" s="25">
        <f t="shared" ref="J16:J40" si="3">H16-I16</f>
        <v>1496639.8090398542</v>
      </c>
    </row>
    <row r="17" spans="1:10" ht="15.75" customHeight="1" x14ac:dyDescent="0.25">
      <c r="A17" s="9">
        <v>2030</v>
      </c>
      <c r="B17" s="156">
        <v>339188.41944699932</v>
      </c>
      <c r="C17" s="24">
        <v>1650082.8707754803</v>
      </c>
      <c r="D17" s="24">
        <v>464270.02261748572</v>
      </c>
      <c r="E17" s="24">
        <v>717869.78553253273</v>
      </c>
      <c r="F17" s="24">
        <v>473879.92478818505</v>
      </c>
      <c r="G17" s="24">
        <v>292920.82751123217</v>
      </c>
      <c r="H17" s="25">
        <f t="shared" si="0"/>
        <v>1948940.5604494356</v>
      </c>
      <c r="I17" s="25">
        <f t="shared" si="1"/>
        <v>400801.60629445355</v>
      </c>
      <c r="J17" s="25">
        <f t="shared" si="3"/>
        <v>1548138.954154982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5"/>
  <sheetViews>
    <sheetView topLeftCell="A13" zoomScale="90" zoomScaleNormal="60" workbookViewId="0">
      <selection activeCell="H31" sqref="H31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0.80848370000000003</v>
      </c>
      <c r="D2" s="129">
        <v>0.80848370000000003</v>
      </c>
      <c r="E2" s="129">
        <v>0.47730309999999998</v>
      </c>
      <c r="F2" s="129">
        <v>0.36995309999999998</v>
      </c>
      <c r="G2" s="129">
        <v>0.26215450000000001</v>
      </c>
      <c r="H2" s="148" t="s">
        <v>216</v>
      </c>
    </row>
    <row r="3" spans="1:15" ht="15.75" customHeight="1" x14ac:dyDescent="0.25">
      <c r="A3" s="5"/>
      <c r="B3" s="14" t="s">
        <v>119</v>
      </c>
      <c r="C3" s="129">
        <v>0</v>
      </c>
      <c r="D3" s="129">
        <v>0</v>
      </c>
      <c r="E3" s="129">
        <v>0.2632988</v>
      </c>
      <c r="F3" s="129">
        <v>0.21606739999999999</v>
      </c>
      <c r="G3" s="129">
        <v>0.19376060000000001</v>
      </c>
      <c r="H3" s="148"/>
    </row>
    <row r="4" spans="1:15" ht="15.75" customHeight="1" x14ac:dyDescent="0.25">
      <c r="A4" s="5"/>
      <c r="B4" s="14" t="s">
        <v>117</v>
      </c>
      <c r="C4" s="129">
        <v>0.1509064</v>
      </c>
      <c r="D4" s="129">
        <v>0.1509064</v>
      </c>
      <c r="E4" s="129">
        <v>0.1031049</v>
      </c>
      <c r="F4" s="129">
        <v>0.2352012</v>
      </c>
      <c r="G4" s="129">
        <v>0.2324138</v>
      </c>
      <c r="H4" s="148"/>
    </row>
    <row r="5" spans="1:15" ht="15.75" customHeight="1" x14ac:dyDescent="0.25">
      <c r="A5" s="5"/>
      <c r="B5" s="14" t="s">
        <v>120</v>
      </c>
      <c r="C5" s="129">
        <v>4.0609800000000001E-2</v>
      </c>
      <c r="D5" s="129">
        <v>4.0609800000000001E-2</v>
      </c>
      <c r="E5" s="129">
        <v>0.15629319999999999</v>
      </c>
      <c r="F5" s="129">
        <v>0.1787783</v>
      </c>
      <c r="G5" s="129">
        <v>0.31167109999999998</v>
      </c>
      <c r="H5" s="148"/>
      <c r="I5" s="103"/>
    </row>
    <row r="6" spans="1:15" ht="15.75" customHeight="1" x14ac:dyDescent="0.25">
      <c r="B6" s="17"/>
      <c r="C6" s="33">
        <f>SUM(C2:C5)</f>
        <v>0.99999990000000005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0.70819030000000005</v>
      </c>
      <c r="D8" s="129">
        <v>0.70819030000000005</v>
      </c>
      <c r="E8" s="129">
        <v>0.75171739999999998</v>
      </c>
      <c r="F8" s="129">
        <v>0.62974370000000002</v>
      </c>
      <c r="G8" s="129">
        <v>0.70819030000000005</v>
      </c>
      <c r="H8" s="148" t="s">
        <v>216</v>
      </c>
    </row>
    <row r="9" spans="1:15" ht="15.75" customHeight="1" x14ac:dyDescent="0.25">
      <c r="B9" s="9" t="s">
        <v>122</v>
      </c>
      <c r="C9" s="129">
        <v>0.19672780000000001</v>
      </c>
      <c r="D9" s="129">
        <v>0.19672780000000001</v>
      </c>
      <c r="E9" s="129">
        <v>0.1715844</v>
      </c>
      <c r="F9" s="129">
        <v>0.19672780000000001</v>
      </c>
      <c r="G9" s="129">
        <v>0.20376730000000001</v>
      </c>
      <c r="H9" s="148"/>
    </row>
    <row r="10" spans="1:15" ht="15.75" customHeight="1" x14ac:dyDescent="0.25">
      <c r="B10" s="9" t="s">
        <v>123</v>
      </c>
      <c r="C10" s="129">
        <v>4.9840099999999998E-2</v>
      </c>
      <c r="D10" s="129">
        <v>4.9840099999999998E-2</v>
      </c>
      <c r="E10" s="129">
        <v>4.9840099999999998E-2</v>
      </c>
      <c r="F10" s="129">
        <v>0.1387864</v>
      </c>
      <c r="G10" s="129">
        <v>6.8877800000000003E-2</v>
      </c>
      <c r="H10" s="148"/>
    </row>
    <row r="11" spans="1:15" ht="15.75" customHeight="1" x14ac:dyDescent="0.25">
      <c r="B11" s="9" t="s">
        <v>124</v>
      </c>
      <c r="C11" s="129">
        <v>9.2863299999999996E-2</v>
      </c>
      <c r="D11" s="129">
        <v>9.2863299999999996E-2</v>
      </c>
      <c r="E11" s="129">
        <v>2.6858099999999999E-2</v>
      </c>
      <c r="F11" s="129">
        <v>3.4742099999999998E-2</v>
      </c>
      <c r="G11" s="129">
        <v>1.9164500000000001E-2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29">
        <v>0.90039999999999998</v>
      </c>
      <c r="F14" s="129">
        <v>0.73180000000000001</v>
      </c>
      <c r="G14" s="129">
        <v>0.64410000000000001</v>
      </c>
      <c r="H14" s="138">
        <v>0.81540000000000001</v>
      </c>
      <c r="I14" s="138">
        <v>0.60589999999999999</v>
      </c>
      <c r="J14" s="138">
        <v>0.76219999999999999</v>
      </c>
      <c r="K14" s="138">
        <v>0.3861</v>
      </c>
      <c r="L14" s="138">
        <v>0.64739999999999998</v>
      </c>
      <c r="M14" s="138">
        <v>0.55159999999999998</v>
      </c>
      <c r="N14" s="138">
        <v>0.51670000000000005</v>
      </c>
      <c r="O14" s="138">
        <v>0.43390000000000001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0.39185407999999999</v>
      </c>
      <c r="F15" s="37">
        <f t="shared" si="0"/>
        <v>0.31847935999999999</v>
      </c>
      <c r="G15" s="37">
        <f t="shared" si="0"/>
        <v>0.28031232</v>
      </c>
      <c r="H15" s="37">
        <f t="shared" si="0"/>
        <v>0.35486207999999997</v>
      </c>
      <c r="I15" s="37">
        <f t="shared" si="0"/>
        <v>0.26368767999999998</v>
      </c>
      <c r="J15" s="37">
        <f t="shared" si="0"/>
        <v>0.33170943999999997</v>
      </c>
      <c r="K15" s="37">
        <f t="shared" si="0"/>
        <v>0.16803071999999999</v>
      </c>
      <c r="L15" s="37">
        <f t="shared" si="0"/>
        <v>0.28174847999999997</v>
      </c>
      <c r="M15" s="37">
        <f t="shared" si="0"/>
        <v>0.24005631999999999</v>
      </c>
      <c r="N15" s="37">
        <f t="shared" si="0"/>
        <v>0.22486784000000001</v>
      </c>
      <c r="O15" s="37">
        <f t="shared" si="0"/>
        <v>0.18883327999999999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2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20" spans="2:15" ht="15.75" customHeight="1" x14ac:dyDescent="0.25">
      <c r="B20" s="107"/>
      <c r="D20" s="107"/>
      <c r="F20" s="107"/>
      <c r="H20" s="107"/>
      <c r="J20" s="107"/>
      <c r="L20" s="107"/>
      <c r="M20" s="98"/>
    </row>
    <row r="21" spans="2:15" ht="15.75" customHeight="1" x14ac:dyDescent="0.25">
      <c r="B21" s="107"/>
      <c r="D21" s="107"/>
      <c r="F21" s="107"/>
      <c r="H21" s="107"/>
      <c r="J21" s="107"/>
      <c r="L21" s="107"/>
      <c r="M21" s="98"/>
    </row>
    <row r="22" spans="2:15" ht="15.75" customHeight="1" x14ac:dyDescent="0.25">
      <c r="B22" s="107"/>
      <c r="D22" s="107"/>
      <c r="F22" s="107"/>
      <c r="H22" s="107"/>
      <c r="J22" s="107"/>
      <c r="L22" s="107"/>
      <c r="M22" s="98"/>
    </row>
    <row r="23" spans="2:15" ht="15.75" customHeight="1" x14ac:dyDescent="0.25">
      <c r="J23" s="107"/>
      <c r="L23" s="107"/>
      <c r="M23" s="98"/>
    </row>
    <row r="55" spans="14:14" ht="15.75" customHeight="1" x14ac:dyDescent="0.25">
      <c r="N55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A7" sqref="A7:XFD37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0.76858649999999995</v>
      </c>
      <c r="D2" s="129">
        <v>0.26766420000000002</v>
      </c>
      <c r="E2" s="129"/>
      <c r="F2" s="129"/>
      <c r="G2" s="129"/>
      <c r="H2" s="148" t="s">
        <v>207</v>
      </c>
    </row>
    <row r="3" spans="1:8" x14ac:dyDescent="0.25">
      <c r="B3" s="50" t="s">
        <v>167</v>
      </c>
      <c r="C3" s="139">
        <v>0.23141349999999999</v>
      </c>
      <c r="D3" s="139">
        <v>0.30865540000000002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0.42264249999999998</v>
      </c>
      <c r="E4" s="132">
        <v>0.93280260000000004</v>
      </c>
      <c r="F4" s="132">
        <v>0.73807800000000001</v>
      </c>
      <c r="G4" s="132">
        <v>8.5167400000000004E-2</v>
      </c>
      <c r="H4" s="148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1.037900000000036E-3</v>
      </c>
      <c r="E5" s="37">
        <f t="shared" si="0"/>
        <v>6.7197399999999963E-2</v>
      </c>
      <c r="F5" s="37">
        <f t="shared" si="0"/>
        <v>0.26192199999999999</v>
      </c>
      <c r="G5" s="37">
        <f t="shared" si="0"/>
        <v>0.9148326</v>
      </c>
      <c r="H5" s="148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D13" sqref="D13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7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0.37799999999999995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0.17199999999999999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0.76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0.41600000000000004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0.25600000000000001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0.53700000000000003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22.449227111999999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0.745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0.36799999999999999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7.9000000000000008E-3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2018-11-06T13:43:34Z</dcterms:modified>
</cp:coreProperties>
</file>