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6180" yWindow="-21135" windowWidth="20730" windowHeight="11760" tabRatio="961" activeTab="4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state="hidden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4562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C1" i="42"/>
  <c r="A1" i="50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J17" i="2" s="1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/>
  <c r="H24" i="2"/>
  <c r="J24" i="2" s="1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J32" i="2" s="1"/>
  <c r="I32" i="2"/>
  <c r="H33" i="2"/>
  <c r="I33" i="2"/>
  <c r="J33" i="2" s="1"/>
  <c r="H34" i="2"/>
  <c r="I34" i="2"/>
  <c r="H35" i="2"/>
  <c r="J35" i="2" s="1"/>
  <c r="I35" i="2"/>
  <c r="H36" i="2"/>
  <c r="I36" i="2"/>
  <c r="H37" i="2"/>
  <c r="J37" i="2" s="1"/>
  <c r="I37" i="2"/>
  <c r="H38" i="2"/>
  <c r="I38" i="2"/>
  <c r="H39" i="2"/>
  <c r="J39" i="2" s="1"/>
  <c r="I39" i="2"/>
  <c r="H40" i="2"/>
  <c r="I40" i="2"/>
  <c r="J40" i="2" l="1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6" i="2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E16" i="55"/>
  <c r="E17" i="55"/>
  <c r="E18" i="55"/>
  <c r="E19" i="55"/>
  <c r="E20" i="55"/>
  <c r="D19" i="56"/>
  <c r="D18" i="56"/>
  <c r="C2" i="57" l="1"/>
  <c r="D2" i="57"/>
  <c r="C3" i="57"/>
  <c r="D3" i="57"/>
  <c r="C4" i="57"/>
  <c r="D4" i="57"/>
  <c r="C5" i="57"/>
  <c r="D5" i="57"/>
  <c r="C6" i="57"/>
  <c r="D6" i="57"/>
  <c r="D4" i="56"/>
  <c r="D5" i="56"/>
  <c r="F2" i="7" l="1"/>
  <c r="E2" i="7"/>
  <c r="D2" i="7"/>
  <c r="C2" i="7"/>
  <c r="B2" i="7"/>
  <c r="F4" i="7" l="1"/>
  <c r="E4" i="7"/>
  <c r="D4" i="7"/>
  <c r="C4" i="7"/>
  <c r="B4" i="7"/>
  <c r="D28" i="56" s="1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<sst xmlns="http://schemas.openxmlformats.org/spreadsheetml/2006/main" count="348" uniqueCount="217">
  <si>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</si>
  <si>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</si>
  <si>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</si>
  <si>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</si>
  <si>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</si>
  <si>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</si>
  <si>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</si>
  <si>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</si>
  <si>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</si>
  <si>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</si>
  <si>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</si>
  <si>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</si>
  <si>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</si>
  <si>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</si>
  <si>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</si>
  <si>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</si>
  <si>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</si>
  <si>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</si>
  <si>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</si>
  <si>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</si>
  <si>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</si>
  <si>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</si>
  <si>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</si>
  <si>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</si>
  <si>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</si>
  <si>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</si>
  <si>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</si>
  <si>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</si>
  <si>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</si>
  <si>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</si>
  <si>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</si>
  <si>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</si>
  <si>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</si>
  <si>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</si>
  <si>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</si>
  <si>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</si>
  <si>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</si>
  <si>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</si>
  <si>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</si>
  <si>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</si>
  <si>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</si>
  <si>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</si>
  <si>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</si>
  <si>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</si>
  <si>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</si>
  <si>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</si>
  <si>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</si>
  <si>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</si>
  <si>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</si>
  <si>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</si>
  <si>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</si>
  <si>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</si>
  <si>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</si>
  <si>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</si>
  <si>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</si>
  <si>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</si>
  <si>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</si>
  <si>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</si>
  <si>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</si>
  <si>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</si>
  <si>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</si>
  <si>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</si>
  <si>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</si>
  <si>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</si>
  <si>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</si>
  <si>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</si>
  <si>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</si>
  <si>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</si>
  <si>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</si>
  <si>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</si>
  <si>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</si>
  <si>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</si>
  <si>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</si>
  <si>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</si>
  <si>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</si>
  <si>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</si>
  <si>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</si>
  <si>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</si>
  <si>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</si>
  <si>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</si>
  <si>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</si>
  <si>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</si>
  <si>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</si>
  <si>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</si>
  <si>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</si>
  <si>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</si>
  <si>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</si>
  <si>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</si>
  <si>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</si>
  <si>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</si>
  <si>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</si>
  <si>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</si>
  <si>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</si>
  <si>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</si>
  <si>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</si>
  <si>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</si>
  <si>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</si>
  <si>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</si>
  <si>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</si>
  <si>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</si>
  <si>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</si>
  <si>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</si>
  <si>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</si>
  <si>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</si>
  <si>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</si>
  <si>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</si>
  <si>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</si>
  <si>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</si>
  <si>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</si>
  <si>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</si>
  <si>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</si>
  <si>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</si>
  <si>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</si>
  <si>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</si>
  <si>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</si>
  <si>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</si>
  <si>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</si>
  <si>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</si>
  <si>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</si>
  <si>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</si>
  <si>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</si>
  <si>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</si>
  <si>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</si>
  <si>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</si>
  <si>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</si>
  <si>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</si>
  <si>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</si>
  <si>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</si>
  <si>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</si>
  <si>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</si>
  <si>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</si>
  <si>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</si>
  <si>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</si>
  <si>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</si>
  <si>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</si>
  <si>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</si>
  <si>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</si>
  <si>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</si>
  <si>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</si>
  <si>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</si>
  <si>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</si>
  <si>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</si>
  <si>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</si>
  <si>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</si>
  <si>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</si>
  <si>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</si>
  <si>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</si>
  <si>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</si>
  <si>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</si>
  <si>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</si>
  <si>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</si>
  <si>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</si>
  <si>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</si>
  <si>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</si>
  <si>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</si>
  <si>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</si>
  <si>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</si>
  <si>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</si>
  <si>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</si>
  <si>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</si>
  <si>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</si>
  <si>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</si>
  <si>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</si>
  <si>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</si>
  <si>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</si>
  <si>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</si>
  <si>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</si>
  <si>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</si>
  <si>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</si>
  <si>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</si>
  <si>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</si>
  <si>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</si>
  <si>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</si>
  <si>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</si>
  <si>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</si>
  <si>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</si>
  <si>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</si>
  <si>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</si>
  <si>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</si>
  <si>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</si>
  <si>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</si>
  <si>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</si>
  <si>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</si>
  <si>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</si>
  <si>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</si>
  <si>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</si>
  <si>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</si>
  <si>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</si>
  <si>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</si>
  <si>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</si>
  <si>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</si>
  <si>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</si>
  <si>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</si>
  <si>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</si>
  <si>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</si>
  <si>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</si>
  <si>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</si>
  <si>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</si>
  <si>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</si>
  <si>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</si>
  <si>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</si>
  <si>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</si>
  <si>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</si>
  <si>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</si>
  <si>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</si>
  <si>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</si>
  <si>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</si>
  <si>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</si>
  <si>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</si>
  <si>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</si>
  <si>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</si>
  <si>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</si>
  <si>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</si>
  <si>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</si>
  <si>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</si>
  <si>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 (US$)</t>
  </si>
  <si>
    <t>Unit costs (US$) by delivery modality and target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</si>
</sst>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7"/>
  <sheetViews>
    <sheetView zoomScaleNormal="100" workbookViewId="0">
      <selection activeCell="C3" sqref="C3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111</v>
      </c>
      <c r="B1" s="62" t="s">
        <v>180</v>
      </c>
      <c r="C1" s="62" t="s">
        <v>181</v>
      </c>
    </row>
    <row r="2" spans="1:3" ht="15.95" customHeight="1" x14ac:dyDescent="0.2">
      <c r="A2" s="15" t="s">
        <v>212</v>
      </c>
      <c r="B2" s="62"/>
      <c r="C2" s="62"/>
    </row>
    <row r="3" spans="1:3" ht="15.95" customHeight="1" x14ac:dyDescent="0.2">
      <c r="A3" s="1"/>
      <c r="B3" s="9" t="s">
        <v>214</v>
      </c>
      <c r="C3" s="101">
        <v>2017</v>
      </c>
    </row>
    <row r="4" spans="1:3" ht="15.95" customHeight="1" x14ac:dyDescent="0.2">
      <c r="A4" s="1"/>
      <c r="B4" s="12" t="s">
        <v>213</v>
      </c>
      <c r="C4" s="102">
        <v>2030</v>
      </c>
    </row>
    <row r="5" spans="1:3" ht="15.95" customHeight="1" x14ac:dyDescent="0.2">
      <c r="A5" s="1"/>
      <c r="B5" s="62"/>
      <c r="C5" s="62"/>
    </row>
    <row r="6" spans="1:3" ht="15" customHeight="1" x14ac:dyDescent="0.2">
      <c r="A6" s="15" t="s">
        <v>48</v>
      </c>
    </row>
    <row r="7" spans="1:3" ht="15" customHeight="1" x14ac:dyDescent="0.2">
      <c r="B7" s="9" t="s">
        <v>117</v>
      </c>
      <c r="C7" s="24"/>
    </row>
    <row r="8" spans="1:3" ht="15" customHeight="1" x14ac:dyDescent="0.2">
      <c r="B8" s="12" t="s">
        <v>118</v>
      </c>
      <c r="C8" s="23"/>
    </row>
    <row r="9" spans="1:3" ht="15" customHeight="1" x14ac:dyDescent="0.2">
      <c r="B9" s="12" t="s">
        <v>116</v>
      </c>
      <c r="C9" s="23"/>
    </row>
    <row r="10" spans="1:3" ht="15" customHeight="1" x14ac:dyDescent="0.2">
      <c r="B10" s="9" t="s">
        <v>119</v>
      </c>
      <c r="C10" s="24"/>
    </row>
    <row r="11" spans="1:3" ht="15" customHeight="1" x14ac:dyDescent="0.2">
      <c r="B11" s="9" t="s">
        <v>120</v>
      </c>
      <c r="C11" s="24"/>
    </row>
    <row r="12" spans="1:3" ht="15" customHeight="1" x14ac:dyDescent="0.2">
      <c r="B12" s="9" t="s">
        <v>121</v>
      </c>
      <c r="C12" s="24"/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105</v>
      </c>
      <c r="C15" s="23"/>
    </row>
    <row r="16" spans="1:3" ht="15" customHeight="1" x14ac:dyDescent="0.2">
      <c r="B16" s="12" t="s">
        <v>106</v>
      </c>
      <c r="C16" s="23"/>
    </row>
    <row r="17" spans="1:5" ht="15" customHeight="1" x14ac:dyDescent="0.2">
      <c r="B17" s="12" t="s">
        <v>107</v>
      </c>
      <c r="C17" s="23"/>
    </row>
    <row r="18" spans="1:5" ht="15" customHeight="1" x14ac:dyDescent="0.2">
      <c r="B18" s="12" t="s">
        <v>108</v>
      </c>
      <c r="C18" s="23"/>
    </row>
    <row r="19" spans="1:5" ht="15" customHeight="1" x14ac:dyDescent="0.2">
      <c r="B19" s="12" t="s">
        <v>109</v>
      </c>
      <c r="C19" s="26">
        <f>1-frac_rice-frac_wheat-frac_maize</f>
        <v>1</v>
      </c>
    </row>
    <row r="20" spans="1:5" ht="15" customHeight="1" x14ac:dyDescent="0.2">
      <c r="B20" s="15"/>
    </row>
    <row r="21" spans="1:5" ht="15" customHeight="1" x14ac:dyDescent="0.2">
      <c r="A21" s="15" t="s">
        <v>110</v>
      </c>
    </row>
    <row r="22" spans="1:5" ht="15" customHeight="1" x14ac:dyDescent="0.2">
      <c r="B22" s="27" t="s">
        <v>112</v>
      </c>
      <c r="C22" s="23"/>
    </row>
    <row r="23" spans="1:5" ht="15" customHeight="1" x14ac:dyDescent="0.2">
      <c r="B23" s="27" t="s">
        <v>113</v>
      </c>
      <c r="C23" s="23"/>
    </row>
    <row r="24" spans="1:5" ht="15" customHeight="1" x14ac:dyDescent="0.2">
      <c r="B24" s="27" t="s">
        <v>114</v>
      </c>
      <c r="C24" s="23"/>
    </row>
    <row r="25" spans="1:5" ht="15" customHeight="1" x14ac:dyDescent="0.2">
      <c r="B25" s="27" t="s">
        <v>115</v>
      </c>
      <c r="C25" s="23"/>
    </row>
    <row r="26" spans="1:5" ht="15" customHeight="1" x14ac:dyDescent="0.2"/>
    <row r="27" spans="1:5" ht="15" customHeight="1" x14ac:dyDescent="0.2">
      <c r="A27" s="4" t="s">
        <v>151</v>
      </c>
    </row>
    <row r="28" spans="1:5" ht="15" customHeight="1" x14ac:dyDescent="0.2">
      <c r="A28" s="15" t="s">
        <v>75</v>
      </c>
      <c r="B28" s="9"/>
      <c r="C28" s="16"/>
    </row>
    <row r="29" spans="1:5" ht="15" customHeight="1" x14ac:dyDescent="0.2">
      <c r="B29" s="64" t="s">
        <v>103</v>
      </c>
      <c r="C29" s="25"/>
    </row>
    <row r="30" spans="1:5" ht="15" customHeight="1" x14ac:dyDescent="0.2">
      <c r="B30" s="19" t="s">
        <v>102</v>
      </c>
      <c r="C30" s="25"/>
      <c r="D30" s="20"/>
      <c r="E30" s="21"/>
    </row>
    <row r="31" spans="1:5" ht="15" customHeight="1" x14ac:dyDescent="0.2">
      <c r="B31" s="19" t="s">
        <v>101</v>
      </c>
      <c r="C31" s="25"/>
      <c r="D31" s="20"/>
      <c r="E31" s="20"/>
    </row>
    <row r="32" spans="1:5" ht="15" customHeight="1" x14ac:dyDescent="0.2">
      <c r="B32" s="19" t="s">
        <v>187</v>
      </c>
      <c r="C32" s="25"/>
    </row>
    <row r="33" spans="1:5" ht="15" customHeight="1" x14ac:dyDescent="0.2">
      <c r="B33" s="19" t="s">
        <v>100</v>
      </c>
      <c r="C33" s="23"/>
    </row>
    <row r="34" spans="1:5" ht="15" customHeight="1" x14ac:dyDescent="0.2">
      <c r="B34" s="64" t="s">
        <v>104</v>
      </c>
      <c r="C34" s="25"/>
    </row>
    <row r="35" spans="1:5" ht="15.75" customHeight="1" x14ac:dyDescent="0.2">
      <c r="D35" s="20"/>
    </row>
    <row r="36" spans="1:5" ht="15.75" customHeight="1" x14ac:dyDescent="0.2">
      <c r="A36" s="15" t="s">
        <v>147</v>
      </c>
      <c r="D36" s="20"/>
    </row>
    <row r="37" spans="1:5" ht="15.75" customHeight="1" x14ac:dyDescent="0.2">
      <c r="B37" s="19" t="s">
        <v>9</v>
      </c>
      <c r="C37" s="23"/>
      <c r="D37" s="20"/>
    </row>
    <row r="38" spans="1:5" ht="15.75" customHeight="1" x14ac:dyDescent="0.2">
      <c r="B38" s="19" t="s">
        <v>11</v>
      </c>
      <c r="C38" s="23"/>
      <c r="D38" s="20"/>
    </row>
    <row r="39" spans="1:5" ht="15.75" customHeight="1" x14ac:dyDescent="0.2">
      <c r="B39" s="19" t="s">
        <v>12</v>
      </c>
      <c r="C39" s="23"/>
      <c r="D39" s="20"/>
      <c r="E39" s="21"/>
    </row>
    <row r="40" spans="1:5" ht="15" customHeight="1" x14ac:dyDescent="0.2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2">
      <c r="D41" s="20"/>
    </row>
    <row r="42" spans="1:5" ht="15.75" customHeight="1" x14ac:dyDescent="0.2">
      <c r="A42" s="15" t="s">
        <v>73</v>
      </c>
      <c r="D42" s="20"/>
    </row>
    <row r="43" spans="1:5" ht="15.75" customHeight="1" x14ac:dyDescent="0.2">
      <c r="B43" s="19" t="s">
        <v>138</v>
      </c>
      <c r="C43" s="7"/>
      <c r="D43" s="20"/>
    </row>
    <row r="44" spans="1:5" ht="15" customHeight="1" x14ac:dyDescent="0.2">
      <c r="B44" s="19" t="s">
        <v>139</v>
      </c>
      <c r="C44" s="7"/>
    </row>
    <row r="45" spans="1:5" ht="15.75" customHeight="1" x14ac:dyDescent="0.2">
      <c r="B45" s="19" t="s">
        <v>140</v>
      </c>
      <c r="C45" s="7"/>
    </row>
    <row r="46" spans="1:5" ht="15.75" customHeight="1" x14ac:dyDescent="0.2">
      <c r="B46" s="19" t="s">
        <v>141</v>
      </c>
      <c r="C46" s="7"/>
    </row>
    <row r="47" spans="1:5" ht="15.75" customHeight="1" x14ac:dyDescent="0.2">
      <c r="B47" s="19" t="s">
        <v>142</v>
      </c>
      <c r="C47" s="7"/>
    </row>
    <row r="49" spans="1:3" ht="15.75" customHeight="1" x14ac:dyDescent="0.2">
      <c r="A49" s="15" t="s">
        <v>148</v>
      </c>
    </row>
    <row r="50" spans="1:3" ht="15.75" customHeight="1" x14ac:dyDescent="0.2">
      <c r="B50" s="9" t="s">
        <v>122</v>
      </c>
      <c r="C50" s="24">
        <v>0.2</v>
      </c>
    </row>
    <row r="51" spans="1:3" ht="15.75" customHeight="1" x14ac:dyDescent="0.2">
      <c r="B51" s="19" t="s">
        <v>146</v>
      </c>
      <c r="C51" s="24"/>
    </row>
    <row r="52" spans="1:3" ht="15.75" customHeight="1" x14ac:dyDescent="0.2">
      <c r="B52" s="19" t="s">
        <v>149</v>
      </c>
      <c r="C52" s="24">
        <v>1</v>
      </c>
    </row>
    <row r="53" spans="1:3" ht="15.75" customHeight="1" x14ac:dyDescent="0.2">
      <c r="B53" s="19" t="s">
        <v>150</v>
      </c>
      <c r="C53" s="24">
        <v>1</v>
      </c>
    </row>
    <row r="57" spans="1:3" ht="15.75" customHeight="1" x14ac:dyDescent="0.2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7"/>
  <sheetViews>
    <sheetView workbookViewId="0">
      <selection activeCell="D2" sqref="D2"/>
    </sheetView>
  </sheetViews>
  <sheetFormatPr defaultColWidth="14.42578125" defaultRowHeight="15.75" customHeight="1" x14ac:dyDescent="0.2"/>
  <cols>
    <col min="1" max="1" width="56" style="78" customWidth="1"/>
    <col min="2" max="2" width="20" style="57" customWidth="1"/>
    <col min="3" max="3" width="20.42578125" style="56" customWidth="1"/>
    <col min="4" max="4" width="20.140625" style="56" customWidth="1"/>
    <col min="5" max="16384" width="14.42578125" style="56"/>
  </cols>
  <sheetData>
    <row r="1" spans="1:5" ht="25.5" x14ac:dyDescent="0.2">
      <c r="A1" s="87" t="s">
        <v>70</v>
      </c>
      <c r="B1" s="103" t="str">
        <f>"baseline ("&amp;start_year&amp;") coverage"</f>
        <v>baseline (2017) coverage</v>
      </c>
      <c r="C1" s="86" t="s">
        <v>197</v>
      </c>
      <c r="D1" s="85" t="s">
        <v>215</v>
      </c>
    </row>
    <row r="2" spans="1:5" ht="15.75" customHeight="1" x14ac:dyDescent="0.2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2">
      <c r="A3" s="78" t="s">
        <v>97</v>
      </c>
      <c r="B3" s="79">
        <v>0</v>
      </c>
      <c r="C3" s="79">
        <v>0.95</v>
      </c>
      <c r="D3" s="80">
        <v>1</v>
      </c>
      <c r="E3" s="65"/>
    </row>
    <row r="4" spans="1:5" ht="15.75" customHeight="1" x14ac:dyDescent="0.2">
      <c r="A4" s="78" t="s">
        <v>61</v>
      </c>
      <c r="B4" s="79">
        <v>0</v>
      </c>
      <c r="C4" s="79">
        <v>0.95</v>
      </c>
      <c r="D4" s="80">
        <f>180</f>
        <v>180</v>
      </c>
      <c r="E4" s="65"/>
    </row>
    <row r="5" spans="1:5" ht="15.75" customHeight="1" x14ac:dyDescent="0.2">
      <c r="A5" s="78" t="s">
        <v>68</v>
      </c>
      <c r="B5" s="79">
        <v>0</v>
      </c>
      <c r="C5" s="79">
        <v>0.95</v>
      </c>
      <c r="D5" s="81">
        <f>SUM('Programs family planning'!E2:E10)</f>
        <v>0.82100000000000006</v>
      </c>
      <c r="E5" s="84"/>
    </row>
    <row r="6" spans="1:5" ht="15.75" customHeight="1" x14ac:dyDescent="0.2">
      <c r="A6" s="78" t="s">
        <v>63</v>
      </c>
      <c r="B6" s="79">
        <v>0</v>
      </c>
      <c r="C6" s="79">
        <v>0.95</v>
      </c>
      <c r="D6" s="80">
        <v>0.14000000000000001</v>
      </c>
      <c r="E6" s="83"/>
    </row>
    <row r="7" spans="1:5" ht="15.75" customHeight="1" x14ac:dyDescent="0.2">
      <c r="A7" s="78" t="s">
        <v>64</v>
      </c>
      <c r="B7" s="79">
        <v>0</v>
      </c>
      <c r="C7" s="79">
        <v>0.95</v>
      </c>
      <c r="D7" s="80">
        <v>0.75</v>
      </c>
      <c r="E7" s="83"/>
    </row>
    <row r="8" spans="1:5" ht="15.75" customHeight="1" x14ac:dyDescent="0.2">
      <c r="A8" s="78" t="s">
        <v>62</v>
      </c>
      <c r="B8" s="79">
        <v>0</v>
      </c>
      <c r="C8" s="79">
        <v>0.95</v>
      </c>
      <c r="D8" s="80">
        <v>0.19</v>
      </c>
      <c r="E8" s="83"/>
    </row>
    <row r="9" spans="1:5" ht="15.75" customHeight="1" x14ac:dyDescent="0.2">
      <c r="A9" s="98" t="s">
        <v>207</v>
      </c>
      <c r="B9" s="79">
        <v>0</v>
      </c>
      <c r="C9" s="79">
        <v>0.95</v>
      </c>
      <c r="D9" s="80">
        <v>0.73</v>
      </c>
    </row>
    <row r="10" spans="1:5" ht="15.75" customHeight="1" x14ac:dyDescent="0.2">
      <c r="A10" s="98" t="s">
        <v>208</v>
      </c>
      <c r="B10" s="79">
        <v>0</v>
      </c>
      <c r="C10" s="79">
        <v>0.95</v>
      </c>
      <c r="D10" s="80">
        <v>1.78</v>
      </c>
    </row>
    <row r="11" spans="1:5" ht="15.75" customHeight="1" x14ac:dyDescent="0.2">
      <c r="A11" s="98" t="s">
        <v>209</v>
      </c>
      <c r="B11" s="79">
        <v>0</v>
      </c>
      <c r="C11" s="79">
        <v>0.95</v>
      </c>
      <c r="D11" s="80">
        <v>0.24</v>
      </c>
    </row>
    <row r="12" spans="1:5" ht="15.75" customHeight="1" x14ac:dyDescent="0.2">
      <c r="A12" s="98" t="s">
        <v>210</v>
      </c>
      <c r="B12" s="79">
        <v>0</v>
      </c>
      <c r="C12" s="79">
        <v>0.95</v>
      </c>
      <c r="D12" s="80">
        <v>0.55000000000000004</v>
      </c>
    </row>
    <row r="13" spans="1:5" ht="15.75" customHeight="1" x14ac:dyDescent="0.2">
      <c r="A13" s="14" t="s">
        <v>206</v>
      </c>
      <c r="B13" s="79">
        <v>0</v>
      </c>
      <c r="C13" s="79">
        <v>0.95</v>
      </c>
      <c r="D13" s="80">
        <v>0.73</v>
      </c>
    </row>
    <row r="14" spans="1:5" ht="15.75" customHeight="1" x14ac:dyDescent="0.2">
      <c r="A14" s="14" t="s">
        <v>211</v>
      </c>
      <c r="B14" s="79">
        <v>0</v>
      </c>
      <c r="C14" s="79">
        <v>0.95</v>
      </c>
      <c r="D14" s="80">
        <v>1.78</v>
      </c>
    </row>
    <row r="15" spans="1:5" ht="15.75" customHeight="1" x14ac:dyDescent="0.2">
      <c r="A15" s="78" t="s">
        <v>57</v>
      </c>
      <c r="B15" s="79">
        <v>0</v>
      </c>
      <c r="C15" s="79">
        <v>0.95</v>
      </c>
      <c r="D15" s="80">
        <v>2.06</v>
      </c>
      <c r="E15" s="65"/>
    </row>
    <row r="16" spans="1:5" ht="15.75" customHeight="1" x14ac:dyDescent="0.2">
      <c r="A16" s="78" t="s">
        <v>47</v>
      </c>
      <c r="B16" s="79">
        <v>0</v>
      </c>
      <c r="C16" s="79">
        <v>0.95</v>
      </c>
      <c r="D16" s="80">
        <v>0.25</v>
      </c>
      <c r="E16" s="65"/>
    </row>
    <row r="17" spans="1:5" ht="15.75" customHeight="1" x14ac:dyDescent="0.2">
      <c r="A17" s="78" t="s">
        <v>191</v>
      </c>
      <c r="B17" s="79">
        <v>0</v>
      </c>
      <c r="C17" s="79">
        <v>0.95</v>
      </c>
      <c r="D17" s="97">
        <f>SUMPRODUCT(('IYCF cost'!$C$2:$E$6)*('IYCF packages'!$C$2:$E$6&lt;&gt;""))</f>
        <v>0</v>
      </c>
    </row>
    <row r="18" spans="1:5" ht="15.75" customHeight="1" x14ac:dyDescent="0.2">
      <c r="A18" s="78" t="s">
        <v>190</v>
      </c>
      <c r="B18" s="79">
        <v>0</v>
      </c>
      <c r="C18" s="79">
        <v>0.95</v>
      </c>
      <c r="D18" s="97">
        <f>SUMPRODUCT(('IYCF cost'!$C$2:$E$6)*('IYCF packages'!$C$9:$E$13&lt;&gt;""))</f>
        <v>0</v>
      </c>
    </row>
    <row r="19" spans="1:5" ht="15.75" customHeight="1" x14ac:dyDescent="0.2">
      <c r="A19" s="78" t="s">
        <v>189</v>
      </c>
      <c r="B19" s="79">
        <v>0</v>
      </c>
      <c r="C19" s="79">
        <v>0.95</v>
      </c>
      <c r="D19" s="97">
        <f>SUMPRODUCT(('IYCF cost'!$C$2:$E$6)*('IYCF packages'!$C$16:$E$20&lt;&gt;""))</f>
        <v>0</v>
      </c>
    </row>
    <row r="20" spans="1:5" ht="15.75" customHeight="1" x14ac:dyDescent="0.2">
      <c r="A20" s="78" t="s">
        <v>152</v>
      </c>
      <c r="B20" s="79">
        <v>0</v>
      </c>
      <c r="C20" s="79">
        <v>0.95</v>
      </c>
      <c r="D20" s="80">
        <v>50</v>
      </c>
      <c r="E20" s="65"/>
    </row>
    <row r="21" spans="1:5" ht="15.75" customHeight="1" x14ac:dyDescent="0.2">
      <c r="A21" s="78" t="s">
        <v>34</v>
      </c>
      <c r="B21" s="79">
        <v>0</v>
      </c>
      <c r="C21" s="79">
        <v>0.95</v>
      </c>
      <c r="D21" s="80">
        <v>2.61</v>
      </c>
      <c r="E21" s="65"/>
    </row>
    <row r="22" spans="1:5" ht="15.75" customHeight="1" x14ac:dyDescent="0.2">
      <c r="A22" s="78" t="s">
        <v>99</v>
      </c>
      <c r="B22" s="79">
        <v>0</v>
      </c>
      <c r="C22" s="79">
        <v>0.95</v>
      </c>
      <c r="D22" s="80">
        <v>1</v>
      </c>
      <c r="E22" s="65"/>
    </row>
    <row r="23" spans="1:5" ht="15.75" customHeight="1" x14ac:dyDescent="0.2">
      <c r="A23" s="78" t="s">
        <v>98</v>
      </c>
      <c r="B23" s="79">
        <v>0</v>
      </c>
      <c r="C23" s="79">
        <v>0.95</v>
      </c>
      <c r="D23" s="80">
        <v>1</v>
      </c>
      <c r="E23" s="82"/>
    </row>
    <row r="24" spans="1:5" ht="15.75" customHeight="1" x14ac:dyDescent="0.2">
      <c r="A24" s="78" t="s">
        <v>153</v>
      </c>
      <c r="B24" s="79">
        <v>0</v>
      </c>
      <c r="C24" s="79">
        <v>0.95</v>
      </c>
      <c r="D24" s="80">
        <v>1</v>
      </c>
      <c r="E24" s="65"/>
    </row>
    <row r="25" spans="1:5" ht="15.75" customHeight="1" x14ac:dyDescent="0.2">
      <c r="A25" s="78" t="s">
        <v>59</v>
      </c>
      <c r="B25" s="79">
        <v>0</v>
      </c>
      <c r="C25" s="79">
        <v>0.95</v>
      </c>
      <c r="D25" s="80">
        <v>2.99</v>
      </c>
      <c r="E25" s="65"/>
    </row>
    <row r="26" spans="1:5" ht="15.75" customHeight="1" x14ac:dyDescent="0.2">
      <c r="A26" s="78" t="s">
        <v>95</v>
      </c>
      <c r="B26" s="79">
        <v>0</v>
      </c>
      <c r="C26" s="79">
        <v>0.95</v>
      </c>
      <c r="D26" s="80">
        <v>1</v>
      </c>
    </row>
    <row r="27" spans="1:5" ht="15.75" customHeight="1" x14ac:dyDescent="0.2">
      <c r="A27" s="78" t="s">
        <v>58</v>
      </c>
      <c r="B27" s="79">
        <v>0</v>
      </c>
      <c r="C27" s="79">
        <v>0.95</v>
      </c>
      <c r="D27" s="80">
        <v>48</v>
      </c>
    </row>
    <row r="28" spans="1:5" ht="15.75" customHeight="1" x14ac:dyDescent="0.2">
      <c r="A28" s="78" t="s">
        <v>67</v>
      </c>
      <c r="B28" s="79">
        <v>0</v>
      </c>
      <c r="C28" s="79">
        <v>0.95</v>
      </c>
      <c r="D28" s="81">
        <f>90*AVERAGE('Incidence of conditions'!B4:F4) + 40*AVERAGE('Incidence of conditions'!B3:F3)*IF(ISBLANK(manage_mam), 0, 1)</f>
        <v>0</v>
      </c>
    </row>
    <row r="29" spans="1:5" ht="15.75" customHeight="1" x14ac:dyDescent="0.2">
      <c r="A29" s="78" t="s">
        <v>28</v>
      </c>
      <c r="B29" s="79">
        <v>0</v>
      </c>
      <c r="C29" s="79">
        <v>0.95</v>
      </c>
      <c r="D29" s="80">
        <v>0.35</v>
      </c>
    </row>
    <row r="30" spans="1:5" ht="15.75" customHeight="1" x14ac:dyDescent="0.2">
      <c r="A30" s="78" t="s">
        <v>94</v>
      </c>
      <c r="B30" s="79">
        <v>0</v>
      </c>
      <c r="C30" s="79">
        <v>0.95</v>
      </c>
      <c r="D30" s="80">
        <v>1</v>
      </c>
    </row>
    <row r="31" spans="1:5" ht="15.75" customHeight="1" x14ac:dyDescent="0.2">
      <c r="A31" s="78" t="s">
        <v>93</v>
      </c>
      <c r="B31" s="79">
        <v>0</v>
      </c>
      <c r="C31" s="79">
        <v>0.95</v>
      </c>
      <c r="D31" s="80">
        <v>2.8</v>
      </c>
    </row>
    <row r="32" spans="1:5" ht="15.75" customHeight="1" x14ac:dyDescent="0.2">
      <c r="A32" s="78" t="s">
        <v>92</v>
      </c>
      <c r="B32" s="79">
        <v>0</v>
      </c>
      <c r="C32" s="79">
        <v>0.95</v>
      </c>
      <c r="D32" s="80">
        <v>50.26</v>
      </c>
    </row>
    <row r="33" spans="1:6" ht="15.75" customHeight="1" x14ac:dyDescent="0.2">
      <c r="A33" s="78" t="s">
        <v>90</v>
      </c>
      <c r="B33" s="79">
        <v>0</v>
      </c>
      <c r="C33" s="79">
        <v>0.95</v>
      </c>
      <c r="D33" s="80">
        <v>36.1</v>
      </c>
    </row>
    <row r="34" spans="1:6" s="57" customFormat="1" ht="15.75" customHeight="1" x14ac:dyDescent="0.2">
      <c r="A34" s="78" t="s">
        <v>91</v>
      </c>
      <c r="B34" s="79">
        <v>0</v>
      </c>
      <c r="C34" s="79">
        <v>0.95</v>
      </c>
      <c r="D34" s="80">
        <v>231.85</v>
      </c>
      <c r="F34" s="56"/>
    </row>
    <row r="35" spans="1:6" ht="15.75" customHeight="1" x14ac:dyDescent="0.2">
      <c r="A35" s="78" t="s">
        <v>96</v>
      </c>
      <c r="B35" s="79">
        <v>0</v>
      </c>
      <c r="C35" s="79">
        <v>0.95</v>
      </c>
      <c r="D35" s="80">
        <v>1.5</v>
      </c>
    </row>
    <row r="36" spans="1:6" ht="15.75" customHeight="1" x14ac:dyDescent="0.2">
      <c r="A36" s="78" t="s">
        <v>60</v>
      </c>
      <c r="B36" s="79">
        <v>0</v>
      </c>
      <c r="C36" s="79">
        <v>0.95</v>
      </c>
      <c r="D36" s="80">
        <v>1</v>
      </c>
    </row>
    <row r="37" spans="1:6" ht="15.75" customHeight="1" x14ac:dyDescent="0.2">
      <c r="F37" s="57"/>
    </row>
  </sheetData>
  <sortState ref="A2:D36">
    <sortCondition ref="A2:A36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.75" x14ac:dyDescent="0.25"/>
  <cols>
    <col min="1" max="1" width="18.7109375" style="88" customWidth="1"/>
    <col min="2" max="16384" width="10.85546875" style="88"/>
  </cols>
  <sheetData>
    <row r="1" spans="1:5" ht="51.75" x14ac:dyDescent="0.25">
      <c r="A1" s="93" t="s">
        <v>216</v>
      </c>
      <c r="B1" s="92" t="s">
        <v>195</v>
      </c>
      <c r="C1" s="92" t="s">
        <v>194</v>
      </c>
      <c r="D1" s="92" t="s">
        <v>193</v>
      </c>
      <c r="E1" s="92" t="s">
        <v>192</v>
      </c>
    </row>
    <row r="2" spans="1:5" x14ac:dyDescent="0.25">
      <c r="A2" s="91" t="s">
        <v>180</v>
      </c>
      <c r="B2" s="90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25">
      <c r="A3" s="90"/>
      <c r="B3" s="90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25">
      <c r="A4" s="90"/>
      <c r="B4" s="90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25">
      <c r="A5" s="90"/>
      <c r="B5" s="90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25">
      <c r="A6" s="90"/>
      <c r="B6" s="90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25">
      <c r="C9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A5" sqref="A5"/>
    </sheetView>
  </sheetViews>
  <sheetFormatPr defaultColWidth="11.42578125" defaultRowHeight="12.75" x14ac:dyDescent="0.2"/>
  <cols>
    <col min="1" max="1" width="53" style="78" bestFit="1" customWidth="1"/>
    <col min="2" max="2" width="47.85546875" style="56" customWidth="1"/>
    <col min="3" max="3" width="42.42578125" style="56" customWidth="1"/>
    <col min="4" max="16384" width="11.42578125" style="56"/>
  </cols>
  <sheetData>
    <row r="1" spans="1:3" x14ac:dyDescent="0.2">
      <c r="A1" s="61" t="s">
        <v>70</v>
      </c>
      <c r="B1" s="61" t="s">
        <v>199</v>
      </c>
      <c r="C1" s="61" t="s">
        <v>198</v>
      </c>
    </row>
    <row r="2" spans="1:3" x14ac:dyDescent="0.2">
      <c r="A2" s="14" t="s">
        <v>206</v>
      </c>
      <c r="B2" s="72" t="s">
        <v>59</v>
      </c>
      <c r="C2" s="72"/>
    </row>
    <row r="3" spans="1:3" x14ac:dyDescent="0.2">
      <c r="A3" s="14" t="s">
        <v>211</v>
      </c>
      <c r="B3" s="72" t="s">
        <v>59</v>
      </c>
      <c r="C3" s="72"/>
    </row>
    <row r="4" spans="1:3" x14ac:dyDescent="0.2">
      <c r="A4" s="78" t="s">
        <v>58</v>
      </c>
      <c r="B4" s="72" t="s">
        <v>152</v>
      </c>
      <c r="C4" s="72"/>
    </row>
    <row r="5" spans="1:3" x14ac:dyDescent="0.2">
      <c r="A5" s="78" t="s">
        <v>153</v>
      </c>
      <c r="B5" s="72" t="s">
        <v>152</v>
      </c>
      <c r="C5" s="72"/>
    </row>
    <row r="11" spans="1:3" x14ac:dyDescent="0.2">
      <c r="A11" s="52"/>
    </row>
    <row r="12" spans="1:3" x14ac:dyDescent="0.2">
      <c r="A12" s="52"/>
    </row>
    <row r="13" spans="1:3" x14ac:dyDescent="0.2">
      <c r="A13" s="52"/>
    </row>
    <row r="14" spans="1:3" x14ac:dyDescent="0.2">
      <c r="A14" s="52"/>
    </row>
    <row r="15" spans="1:3" x14ac:dyDescent="0.2">
      <c r="A15" s="52"/>
    </row>
    <row r="16" spans="1:3" x14ac:dyDescent="0.2">
      <c r="A16" s="52"/>
    </row>
    <row r="17" spans="1:1" x14ac:dyDescent="0.2">
      <c r="A17" s="52"/>
    </row>
    <row r="18" spans="1:1" x14ac:dyDescent="0.2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L37" sqref="L37"/>
    </sheetView>
  </sheetViews>
  <sheetFormatPr defaultColWidth="11.42578125" defaultRowHeight="12.75" x14ac:dyDescent="0.2"/>
  <cols>
    <col min="1" max="1" width="30.140625" style="56" customWidth="1"/>
    <col min="2" max="16384" width="11.42578125" style="56"/>
  </cols>
  <sheetData>
    <row r="1" spans="1:1" x14ac:dyDescent="0.2">
      <c r="A1" s="61" t="s">
        <v>70</v>
      </c>
    </row>
    <row r="2" spans="1:1" x14ac:dyDescent="0.2">
      <c r="A2" s="72" t="s">
        <v>68</v>
      </c>
    </row>
    <row r="3" spans="1:1" x14ac:dyDescent="0.2">
      <c r="A3" s="72" t="s">
        <v>57</v>
      </c>
    </row>
    <row r="4" spans="1:1" x14ac:dyDescent="0.2">
      <c r="A4" s="72" t="s">
        <v>34</v>
      </c>
    </row>
    <row r="5" spans="1:1" x14ac:dyDescent="0.2">
      <c r="A5" s="72" t="s">
        <v>94</v>
      </c>
    </row>
    <row r="6" spans="1:1" x14ac:dyDescent="0.2">
      <c r="A6" s="72" t="s">
        <v>93</v>
      </c>
    </row>
    <row r="7" spans="1:1" x14ac:dyDescent="0.2">
      <c r="A7" s="72" t="s">
        <v>92</v>
      </c>
    </row>
    <row r="8" spans="1:1" x14ac:dyDescent="0.2">
      <c r="A8" s="72" t="s">
        <v>90</v>
      </c>
    </row>
    <row r="9" spans="1:1" x14ac:dyDescent="0.2">
      <c r="A9" s="72" t="s">
        <v>91</v>
      </c>
    </row>
    <row r="10" spans="1:1" x14ac:dyDescent="0.2">
      <c r="A10" s="72"/>
    </row>
    <row r="11" spans="1:1" x14ac:dyDescent="0.2">
      <c r="A11" s="72"/>
    </row>
    <row r="12" spans="1:1" x14ac:dyDescent="0.2">
      <c r="A12" s="72"/>
    </row>
    <row r="13" spans="1:1" x14ac:dyDescent="0.2">
      <c r="A13" s="72"/>
    </row>
    <row r="14" spans="1:1" x14ac:dyDescent="0.2">
      <c r="A14" s="72"/>
    </row>
    <row r="15" spans="1:1" x14ac:dyDescent="0.2">
      <c r="A15" s="72"/>
    </row>
    <row r="16" spans="1:1" x14ac:dyDescent="0.2">
      <c r="A16" s="72"/>
    </row>
    <row r="17" spans="1:1" x14ac:dyDescent="0.2">
      <c r="A17" s="72"/>
    </row>
    <row r="18" spans="1:1" x14ac:dyDescent="0.2">
      <c r="A18" s="72"/>
    </row>
    <row r="19" spans="1:1" x14ac:dyDescent="0.2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72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2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2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8"/>
  <sheetViews>
    <sheetView zoomScale="85" zoomScaleNormal="118" workbookViewId="0">
      <selection activeCell="B22" sqref="B22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">
      <c r="B3" s="9" t="s">
        <v>165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">
      <c r="B4" s="14" t="s">
        <v>152</v>
      </c>
      <c r="C4" s="54">
        <v>0</v>
      </c>
      <c r="D4" s="54">
        <v>0</v>
      </c>
      <c r="E4" s="54">
        <f>food_insecure</f>
        <v>0</v>
      </c>
      <c r="F4" s="54">
        <f>food_insecure</f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">
      <c r="B5" s="14" t="s">
        <v>153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">
      <c r="B7" s="14" t="s">
        <v>58</v>
      </c>
      <c r="C7" s="54">
        <v>0</v>
      </c>
      <c r="D7" s="54">
        <v>0</v>
      </c>
      <c r="E7" s="54">
        <f>food_insecure</f>
        <v>0</v>
      </c>
      <c r="F7" s="54">
        <f>food_insecure</f>
        <v>0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">
      <c r="B8" s="14" t="s">
        <v>67</v>
      </c>
      <c r="C8" s="54">
        <v>0</v>
      </c>
      <c r="D8" s="54">
        <f>IF(ISBLANK(comm_deliv), frac_children_health_facility,1)</f>
        <v>0</v>
      </c>
      <c r="E8" s="54">
        <f>IF(ISBLANK(comm_deliv), frac_children_health_facility,1)</f>
        <v>0</v>
      </c>
      <c r="F8" s="54">
        <f>IF(ISBLANK(comm_deliv), frac_children_health_facility,1)</f>
        <v>0</v>
      </c>
      <c r="G8" s="54">
        <f>IF(ISBLANK(comm_deliv), frac_children_health_facility,1)</f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2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2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">
      <c r="B12" s="52"/>
    </row>
    <row r="13" spans="1:15" ht="15.75" customHeight="1" x14ac:dyDescent="0.2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</v>
      </c>
      <c r="I13" s="54">
        <f>food_insecure</f>
        <v>0</v>
      </c>
      <c r="J13" s="54">
        <f>food_insecure</f>
        <v>0</v>
      </c>
      <c r="K13" s="54">
        <f>food_insecure</f>
        <v>0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2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">
      <c r="A15" s="4"/>
      <c r="B15" s="14" t="s">
        <v>206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">
      <c r="A16" s="4"/>
      <c r="B16" s="14" t="s">
        <v>211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</v>
      </c>
      <c r="I16" s="54">
        <f>frac_PW_health_facility</f>
        <v>0</v>
      </c>
      <c r="J16" s="54">
        <f>frac_PW_health_facility</f>
        <v>0</v>
      </c>
      <c r="K16" s="54">
        <f>frac_PW_health_facility</f>
        <v>0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2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0</v>
      </c>
      <c r="I17" s="54">
        <f>frac_malaria_risk</f>
        <v>0</v>
      </c>
      <c r="J17" s="54">
        <f>frac_malaria_risk</f>
        <v>0</v>
      </c>
      <c r="K17" s="54">
        <f>frac_malaria_risk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2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52"/>
    </row>
    <row r="22" spans="1:15" ht="15.75" customHeight="1" x14ac:dyDescent="0.2">
      <c r="A22" s="96" t="s">
        <v>37</v>
      </c>
      <c r="B22" s="98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2">
      <c r="B23" s="98" t="s">
        <v>207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0.49</v>
      </c>
      <c r="M23" s="54">
        <f>(1-food_insecure)*(0.49)+food_insecure*(0.7)</f>
        <v>0.49</v>
      </c>
      <c r="N23" s="54">
        <f>(1-food_insecure)*(0.49)+food_insecure*(0.7)</f>
        <v>0.49</v>
      </c>
      <c r="O23" s="54">
        <f>(1-food_insecure)*(0.49)+food_insecure*(0.7)</f>
        <v>0.49</v>
      </c>
    </row>
    <row r="24" spans="1:15" ht="15.75" customHeight="1" x14ac:dyDescent="0.2">
      <c r="B24" s="98" t="s">
        <v>208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0.21</v>
      </c>
      <c r="M24" s="54">
        <f>(1-food_insecure)*(0.21)+food_insecure*(0.3)</f>
        <v>0.21</v>
      </c>
      <c r="N24" s="54">
        <f>(1-food_insecure)*(0.21)+food_insecure*(0.3)</f>
        <v>0.21</v>
      </c>
      <c r="O24" s="54">
        <f>(1-food_insecure)*(0.21)+food_insecure*(0.3)</f>
        <v>0.21</v>
      </c>
    </row>
    <row r="25" spans="1:15" ht="15.75" customHeight="1" x14ac:dyDescent="0.2">
      <c r="B25" s="98" t="s">
        <v>209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0.3</v>
      </c>
      <c r="M25" s="54">
        <f>(1-food_insecure)*(0.3)</f>
        <v>0.3</v>
      </c>
      <c r="N25" s="54">
        <f>(1-food_insecure)*(0.3)</f>
        <v>0.3</v>
      </c>
      <c r="O25" s="54">
        <f>(1-food_insecure)*(0.3)</f>
        <v>0.3</v>
      </c>
    </row>
    <row r="26" spans="1:15" ht="15.75" customHeight="1" x14ac:dyDescent="0.2">
      <c r="B26" s="98" t="s">
        <v>210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</v>
      </c>
      <c r="M26" s="54">
        <v>0</v>
      </c>
      <c r="N26" s="54">
        <v>0</v>
      </c>
      <c r="O26" s="54">
        <v>0</v>
      </c>
    </row>
    <row r="27" spans="1:15" ht="15.75" customHeight="1" x14ac:dyDescent="0.2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2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</v>
      </c>
      <c r="F28" s="54">
        <f t="shared" si="0"/>
        <v>0</v>
      </c>
      <c r="G28" s="54">
        <f t="shared" si="0"/>
        <v>0</v>
      </c>
      <c r="H28" s="54">
        <f t="shared" si="0"/>
        <v>0</v>
      </c>
      <c r="I28" s="54">
        <f t="shared" si="0"/>
        <v>0</v>
      </c>
      <c r="J28" s="54">
        <f t="shared" si="0"/>
        <v>0</v>
      </c>
      <c r="K28" s="54">
        <f t="shared" si="0"/>
        <v>0</v>
      </c>
      <c r="L28" s="54">
        <f t="shared" si="0"/>
        <v>0</v>
      </c>
      <c r="M28" s="54">
        <f t="shared" si="0"/>
        <v>0</v>
      </c>
      <c r="N28" s="54">
        <f t="shared" si="0"/>
        <v>0</v>
      </c>
      <c r="O28" s="54">
        <f t="shared" si="0"/>
        <v>0</v>
      </c>
    </row>
    <row r="29" spans="1:15" ht="15.75" customHeight="1" x14ac:dyDescent="0.2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2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2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2">
      <c r="B32" s="14" t="s">
        <v>34</v>
      </c>
      <c r="C32" s="54">
        <f t="shared" ref="C32:O32" si="3">frac_malaria_risk</f>
        <v>0</v>
      </c>
      <c r="D32" s="54">
        <f t="shared" si="3"/>
        <v>0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54">
        <f t="shared" si="3"/>
        <v>0</v>
      </c>
      <c r="J32" s="54">
        <f t="shared" si="3"/>
        <v>0</v>
      </c>
      <c r="K32" s="54">
        <f t="shared" si="3"/>
        <v>0</v>
      </c>
      <c r="L32" s="54">
        <f t="shared" si="3"/>
        <v>0</v>
      </c>
      <c r="M32" s="54">
        <f t="shared" si="3"/>
        <v>0</v>
      </c>
      <c r="N32" s="54">
        <f t="shared" si="3"/>
        <v>0</v>
      </c>
      <c r="O32" s="54">
        <f t="shared" si="3"/>
        <v>0</v>
      </c>
    </row>
    <row r="33" spans="1:15" ht="15.75" customHeight="1" x14ac:dyDescent="0.2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2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2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2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7109375" style="56" customWidth="1"/>
    <col min="2" max="2" width="12.42578125" style="56" customWidth="1"/>
    <col min="3" max="4" width="11.42578125" style="56"/>
    <col min="5" max="5" width="17.42578125" style="56" customWidth="1"/>
    <col min="6" max="16384" width="11.42578125" style="56"/>
  </cols>
  <sheetData>
    <row r="1" spans="1:5" x14ac:dyDescent="0.2">
      <c r="A1" s="61" t="s">
        <v>179</v>
      </c>
      <c r="B1" s="61" t="s">
        <v>178</v>
      </c>
      <c r="C1" s="61" t="s">
        <v>177</v>
      </c>
      <c r="D1" s="61" t="s">
        <v>176</v>
      </c>
      <c r="E1" s="61" t="s">
        <v>175</v>
      </c>
    </row>
    <row r="2" spans="1:5" ht="14.25" x14ac:dyDescent="0.2">
      <c r="A2" s="60" t="s">
        <v>174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.25" x14ac:dyDescent="0.2">
      <c r="A3" s="60" t="s">
        <v>173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.25" x14ac:dyDescent="0.2">
      <c r="A4" s="60" t="s">
        <v>172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.25" x14ac:dyDescent="0.2">
      <c r="A5" s="60" t="s">
        <v>171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.25" x14ac:dyDescent="0.2">
      <c r="A6" s="60" t="s">
        <v>170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.25" x14ac:dyDescent="0.2">
      <c r="A7" s="60" t="s">
        <v>169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.25" x14ac:dyDescent="0.2">
      <c r="A8" s="60" t="s">
        <v>168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.25" x14ac:dyDescent="0.2">
      <c r="A9" s="60" t="s">
        <v>167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.25" x14ac:dyDescent="0.2">
      <c r="A10" s="60" t="s">
        <v>166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F12" sqref="F1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144</v>
      </c>
      <c r="J1" s="31" t="s">
        <v>36</v>
      </c>
    </row>
    <row r="2" spans="1:10" ht="15.75" customHeight="1" x14ac:dyDescent="0.2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2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2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2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2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2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2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2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2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2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2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2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2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2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2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2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2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2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2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2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2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2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2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2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2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2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2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2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2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2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2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2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2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2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2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2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2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2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2" sqref="A2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74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72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/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127</v>
      </c>
      <c r="B2" s="14" t="s">
        <v>129</v>
      </c>
      <c r="C2" s="49" t="str">
        <f>IFERROR(1-_xlfn.NORM.DIST(_xlfn.NORM.INV(SUM(C4:C5), 0, 1) + 1, 0, 1, TRUE), "")</f>
        <v/>
      </c>
      <c r="D2" s="49" t="str">
        <f>IFERROR(1-_xlfn.NORM.DIST(_xlfn.NORM.INV(SUM(D4:D5), 0, 1) + 1, 0, 1, TRUE), "")</f>
        <v/>
      </c>
      <c r="E2" s="49" t="str">
        <f>IFERROR(1-_xlfn.NORM.DIST(_xlfn.NORM.INV(SUM(E4:E5), 0, 1) + 1, 0, 1, TRUE), "")</f>
        <v/>
      </c>
      <c r="F2" s="49" t="str">
        <f>IFERROR(1-_xlfn.NORM.DIST(_xlfn.NORM.INV(SUM(F4:F5), 0, 1) + 1, 0, 1, TRUE), "")</f>
        <v/>
      </c>
      <c r="G2" s="49" t="str">
        <f>IFERROR(1-_xlfn.NORM.DIST(_xlfn.NORM.INV(SUM(G4:G5), 0, 1) + 1, 0, 1, TRUE), "")</f>
        <v/>
      </c>
    </row>
    <row r="3" spans="1:15" ht="15.75" customHeight="1" x14ac:dyDescent="0.2">
      <c r="A3" s="5"/>
      <c r="B3" s="14" t="s">
        <v>130</v>
      </c>
      <c r="C3" s="49" t="str">
        <f>IFERROR(_xlfn.NORM.DIST(_xlfn.NORM.INV(SUM(C4:C5), 0, 1) + 1, 0, 1, TRUE) - _xlfn.SUM(C4:C5), "")</f>
        <v/>
      </c>
      <c r="D3" s="49" t="str">
        <f>IFERROR(_xlfn.NORM.DIST(_xlfn.NORM.INV(SUM(D4:D5), 0, 1) + 1, 0, 1, TRUE) - _xlfn.SUM(D4:D5), "")</f>
        <v/>
      </c>
      <c r="E3" s="49" t="str">
        <f>IFERROR(_xlfn.NORM.DIST(_xlfn.NORM.INV(SUM(E4:E5), 0, 1) + 1, 0, 1, TRUE) - _xlfn.SUM(E4:E5), "")</f>
        <v/>
      </c>
      <c r="F3" s="49" t="str">
        <f>IFERROR(_xlfn.NORM.DIST(_xlfn.NORM.INV(SUM(F4:F5), 0, 1) + 1, 0, 1, TRUE) - _xlfn.SUM(F4:F5), "")</f>
        <v/>
      </c>
      <c r="G3" s="49" t="str">
        <f>IFERROR(_xlfn.NORM.DIST(_xlfn.NORM.INV(SUM(G4:G5), 0, 1) + 1, 0, 1, TRUE) - _xlfn.SUM(G4:G5), "")</f>
        <v/>
      </c>
    </row>
    <row r="4" spans="1:15" ht="15.75" customHeight="1" x14ac:dyDescent="0.2">
      <c r="A4" s="5"/>
      <c r="B4" s="14" t="s">
        <v>128</v>
      </c>
      <c r="C4" s="39"/>
      <c r="D4" s="39"/>
      <c r="E4" s="39"/>
      <c r="F4" s="39"/>
      <c r="G4" s="39"/>
    </row>
    <row r="5" spans="1:15" ht="15.75" customHeight="1" x14ac:dyDescent="0.2">
      <c r="A5" s="5"/>
      <c r="B5" s="14" t="s">
        <v>131</v>
      </c>
      <c r="C5" s="39"/>
      <c r="D5" s="39"/>
      <c r="E5" s="39"/>
      <c r="F5" s="39"/>
      <c r="G5" s="39"/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126</v>
      </c>
      <c r="B8" s="9" t="s">
        <v>132</v>
      </c>
      <c r="C8" s="49" t="str">
        <f>IFERROR(1-_xlfn.NORM.DIST(_xlfn.NORM.INV(SUM(C10:C11), 0, 1) + 1, 0, 1, TRUE), "")</f>
        <v/>
      </c>
      <c r="D8" s="49" t="str">
        <f>IFERROR(1-_xlfn.NORM.DIST(_xlfn.NORM.INV(SUM(D10:D11), 0, 1) + 1, 0, 1, TRUE), "")</f>
        <v/>
      </c>
      <c r="E8" s="49" t="str">
        <f>IFERROR(1-_xlfn.NORM.DIST(_xlfn.NORM.INV(SUM(E10:E11), 0, 1) + 1, 0, 1, TRUE), "")</f>
        <v/>
      </c>
      <c r="F8" s="49" t="str">
        <f>IFERROR(1-_xlfn.NORM.DIST(_xlfn.NORM.INV(SUM(F10:F11), 0, 1) + 1, 0, 1, TRUE), "")</f>
        <v/>
      </c>
      <c r="G8" s="49" t="str">
        <f>IFERROR(1-_xlfn.NORM.DIST(_xlfn.NORM.INV(SUM(G10:G11), 0, 1) + 1, 0, 1, TRUE), "")</f>
        <v/>
      </c>
    </row>
    <row r="9" spans="1:15" ht="15.75" customHeight="1" x14ac:dyDescent="0.2">
      <c r="B9" s="9" t="s">
        <v>133</v>
      </c>
      <c r="C9" s="49" t="str">
        <f>IFERROR(_xlfn.NORM.DIST(_xlfn.NORM.INV(SUM(C10:C11), 0, 1) + 1, 0, 1, TRUE) - _xlfn.SUM(C10:C11), "")</f>
        <v/>
      </c>
      <c r="D9" s="49" t="str">
        <f>IFERROR(_xlfn.NORM.DIST(_xlfn.NORM.INV(SUM(D10:D11), 0, 1) + 1, 0, 1, TRUE) - _xlfn.SUM(D10:D11), "")</f>
        <v/>
      </c>
      <c r="E9" s="49" t="str">
        <f>IFERROR(_xlfn.NORM.DIST(_xlfn.NORM.INV(SUM(E10:E11), 0, 1) + 1, 0, 1, TRUE) - _xlfn.SUM(E10:E11), "")</f>
        <v/>
      </c>
      <c r="F9" s="49" t="str">
        <f>IFERROR(_xlfn.NORM.DIST(_xlfn.NORM.INV(SUM(F10:F11), 0, 1) + 1, 0, 1, TRUE) - _xlfn.SUM(F10:F11), "")</f>
        <v/>
      </c>
      <c r="G9" s="49" t="str">
        <f>IFERROR(_xlfn.NORM.DIST(_xlfn.NORM.INV(SUM(G10:G11), 0, 1) + 1, 0, 1, TRUE) - _xlfn.SUM(G10:G11), "")</f>
        <v/>
      </c>
    </row>
    <row r="10" spans="1:15" ht="15.75" customHeight="1" x14ac:dyDescent="0.2">
      <c r="B10" s="9" t="s">
        <v>134</v>
      </c>
      <c r="C10" s="39"/>
      <c r="D10" s="39"/>
      <c r="E10" s="39"/>
      <c r="F10" s="39"/>
      <c r="G10" s="39"/>
    </row>
    <row r="11" spans="1:15" ht="15.75" customHeight="1" x14ac:dyDescent="0.2">
      <c r="B11" s="9" t="s">
        <v>135</v>
      </c>
      <c r="C11" s="39"/>
      <c r="D11" s="39"/>
      <c r="E11" s="39"/>
      <c r="F11" s="39"/>
      <c r="G11" s="39"/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145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2">
      <c r="B15" s="19" t="s">
        <v>69</v>
      </c>
      <c r="C15" s="49">
        <f t="shared" ref="C15:O15" si="0">iron_deficiency_anaemia*C14</f>
        <v>0</v>
      </c>
      <c r="D15" s="49">
        <f t="shared" si="0"/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5" t="s">
        <v>182</v>
      </c>
      <c r="C2" s="39"/>
      <c r="D2" s="39"/>
      <c r="E2" s="39"/>
      <c r="F2" s="39"/>
      <c r="G2" s="39"/>
    </row>
    <row r="3" spans="1:7" x14ac:dyDescent="0.2">
      <c r="B3" s="65" t="s">
        <v>183</v>
      </c>
      <c r="C3" s="39"/>
      <c r="D3" s="39"/>
      <c r="E3" s="39"/>
      <c r="F3" s="39"/>
      <c r="G3" s="39"/>
    </row>
    <row r="4" spans="1:7" x14ac:dyDescent="0.2">
      <c r="B4" s="65" t="s">
        <v>184</v>
      </c>
      <c r="C4" s="39"/>
      <c r="D4" s="39"/>
      <c r="E4" s="39"/>
      <c r="F4" s="39"/>
      <c r="G4" s="39"/>
    </row>
    <row r="5" spans="1:7" x14ac:dyDescent="0.2">
      <c r="B5" s="65" t="s">
        <v>185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154</v>
      </c>
      <c r="B1" s="4" t="s">
        <v>161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155</v>
      </c>
      <c r="B2" s="17" t="s">
        <v>159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156</v>
      </c>
      <c r="B4" s="17" t="s">
        <v>159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157</v>
      </c>
      <c r="B6" s="17" t="s">
        <v>159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160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158</v>
      </c>
      <c r="B10" s="19" t="s">
        <v>163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3" t="s">
        <v>162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75</v>
      </c>
      <c r="B13" s="53" t="s">
        <v>164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186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B17" sqref="B17"/>
    </sheetView>
  </sheetViews>
  <sheetFormatPr defaultColWidth="11.42578125" defaultRowHeight="12.75" x14ac:dyDescent="0.2"/>
  <cols>
    <col min="1" max="1" width="37.140625" style="15" customWidth="1"/>
    <col min="2" max="2" width="44.28515625" style="15" customWidth="1"/>
    <col min="3" max="3" width="16.42578125" style="15" customWidth="1"/>
    <col min="4" max="16384" width="11.42578125" style="15"/>
  </cols>
  <sheetData>
    <row r="1" spans="1:3" s="44" customFormat="1" ht="54" customHeight="1" x14ac:dyDescent="0.2">
      <c r="A1" s="42" t="s">
        <v>137</v>
      </c>
      <c r="B1" s="63" t="s">
        <v>180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2">
      <c r="A2" s="11" t="s">
        <v>136</v>
      </c>
      <c r="B2" s="41" t="s">
        <v>76</v>
      </c>
      <c r="C2" s="45"/>
    </row>
    <row r="3" spans="1:3" ht="14.25" customHeight="1" x14ac:dyDescent="0.2">
      <c r="B3" s="41" t="s">
        <v>77</v>
      </c>
      <c r="C3" s="45"/>
    </row>
    <row r="4" spans="1:3" ht="14.25" customHeight="1" x14ac:dyDescent="0.2">
      <c r="B4" s="41" t="s">
        <v>78</v>
      </c>
      <c r="C4" s="45"/>
    </row>
    <row r="5" spans="1:3" ht="14.25" customHeight="1" x14ac:dyDescent="0.2">
      <c r="B5" s="41" t="s">
        <v>79</v>
      </c>
      <c r="C5" s="45"/>
    </row>
    <row r="6" spans="1:3" ht="14.25" customHeight="1" x14ac:dyDescent="0.2">
      <c r="B6" s="41" t="s">
        <v>80</v>
      </c>
      <c r="C6" s="45"/>
    </row>
    <row r="7" spans="1:3" ht="14.25" customHeight="1" x14ac:dyDescent="0.2">
      <c r="B7" s="41" t="s">
        <v>81</v>
      </c>
      <c r="C7" s="45"/>
    </row>
    <row r="8" spans="1:3" ht="14.25" customHeight="1" x14ac:dyDescent="0.2">
      <c r="B8" s="41" t="s">
        <v>82</v>
      </c>
      <c r="C8" s="45"/>
    </row>
    <row r="9" spans="1:3" ht="14.25" customHeight="1" x14ac:dyDescent="0.2">
      <c r="B9" s="41" t="s">
        <v>83</v>
      </c>
      <c r="C9" s="45"/>
    </row>
    <row r="10" spans="1:3" ht="14.25" customHeight="1" x14ac:dyDescent="0.2">
      <c r="B10" s="41" t="s">
        <v>84</v>
      </c>
      <c r="C10" s="45"/>
    </row>
    <row r="11" spans="1:3" ht="14.25" customHeight="1" x14ac:dyDescent="0.2">
      <c r="B11" s="48" t="s">
        <v>143</v>
      </c>
      <c r="C11" s="47">
        <f>SUM(C2:C10)</f>
        <v>0</v>
      </c>
    </row>
    <row r="12" spans="1:3" ht="14.25" customHeight="1" x14ac:dyDescent="0.2">
      <c r="B12" s="44"/>
      <c r="C12" s="44"/>
    </row>
    <row r="13" spans="1:3" ht="14.25" customHeight="1" x14ac:dyDescent="0.2">
      <c r="A13" s="11" t="s">
        <v>85</v>
      </c>
      <c r="B13" s="41" t="s">
        <v>86</v>
      </c>
      <c r="C13" s="45"/>
    </row>
    <row r="14" spans="1:3" ht="14.25" customHeight="1" x14ac:dyDescent="0.2">
      <c r="B14" s="41" t="s">
        <v>87</v>
      </c>
      <c r="C14" s="45"/>
    </row>
    <row r="15" spans="1:3" ht="14.25" customHeight="1" x14ac:dyDescent="0.2">
      <c r="B15" s="41" t="s">
        <v>88</v>
      </c>
      <c r="C15" s="45"/>
    </row>
    <row r="16" spans="1:3" ht="14.25" customHeight="1" x14ac:dyDescent="0.2">
      <c r="B16" s="41" t="s">
        <v>89</v>
      </c>
      <c r="C16" s="45"/>
    </row>
    <row r="17" spans="2:3" x14ac:dyDescent="0.2">
      <c r="B17" s="48" t="s">
        <v>143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defaultColWidth="11.42578125" defaultRowHeight="12.75" x14ac:dyDescent="0.2"/>
  <cols>
    <col min="1" max="1" width="17" style="56" customWidth="1"/>
    <col min="2" max="2" width="19.140625" style="56" customWidth="1"/>
    <col min="3" max="3" width="13.42578125" style="56" customWidth="1"/>
    <col min="4" max="16384" width="11.42578125" style="56"/>
  </cols>
  <sheetData>
    <row r="1" spans="1:5" x14ac:dyDescent="0.2">
      <c r="A1" s="76" t="s">
        <v>196</v>
      </c>
      <c r="B1" s="77" t="s">
        <v>195</v>
      </c>
      <c r="C1" s="77" t="s">
        <v>194</v>
      </c>
      <c r="D1" s="77" t="s">
        <v>193</v>
      </c>
      <c r="E1" s="77" t="s">
        <v>192</v>
      </c>
    </row>
    <row r="2" spans="1:5" x14ac:dyDescent="0.2">
      <c r="A2" s="74" t="s">
        <v>191</v>
      </c>
      <c r="B2" s="69" t="s">
        <v>32</v>
      </c>
      <c r="C2" s="72"/>
      <c r="D2" s="72"/>
      <c r="E2" s="94" t="str">
        <f>IF(E$7="","",E$7)</f>
        <v/>
      </c>
    </row>
    <row r="3" spans="1:5" x14ac:dyDescent="0.2">
      <c r="A3" s="70"/>
      <c r="B3" s="69" t="s">
        <v>1</v>
      </c>
      <c r="C3" s="72"/>
      <c r="D3" s="72"/>
      <c r="E3" s="94" t="str">
        <f>IF(E$7="","",E$7)</f>
        <v/>
      </c>
    </row>
    <row r="4" spans="1:5" x14ac:dyDescent="0.2">
      <c r="A4" s="70"/>
      <c r="B4" s="69" t="s">
        <v>2</v>
      </c>
      <c r="C4" s="72"/>
      <c r="D4" s="72"/>
      <c r="E4" s="94" t="str">
        <f>IF(E$7="","",E$7)</f>
        <v/>
      </c>
    </row>
    <row r="5" spans="1:5" x14ac:dyDescent="0.2">
      <c r="A5" s="70"/>
      <c r="B5" s="69" t="s">
        <v>3</v>
      </c>
      <c r="C5" s="72"/>
      <c r="D5" s="72"/>
      <c r="E5" s="94" t="str">
        <f>IF(E$7="","",E$7)</f>
        <v/>
      </c>
    </row>
    <row r="6" spans="1:5" x14ac:dyDescent="0.2">
      <c r="A6" s="70"/>
      <c r="B6" s="69" t="s">
        <v>4</v>
      </c>
      <c r="C6" s="72"/>
      <c r="D6" s="72"/>
      <c r="E6" s="94" t="str">
        <f>IF(E$7="","",E$7)</f>
        <v/>
      </c>
    </row>
    <row r="7" spans="1:5" x14ac:dyDescent="0.2">
      <c r="A7" s="70"/>
      <c r="B7" s="69" t="s">
        <v>188</v>
      </c>
      <c r="C7" s="68"/>
      <c r="D7" s="67"/>
      <c r="E7" s="72"/>
    </row>
    <row r="9" spans="1:5" x14ac:dyDescent="0.2">
      <c r="A9" s="76" t="s">
        <v>190</v>
      </c>
      <c r="B9" s="75" t="s">
        <v>32</v>
      </c>
      <c r="C9" s="72"/>
      <c r="D9" s="72"/>
      <c r="E9" s="95"/>
    </row>
    <row r="10" spans="1:5" x14ac:dyDescent="0.2">
      <c r="A10" s="70"/>
      <c r="B10" s="69" t="s">
        <v>1</v>
      </c>
      <c r="C10" s="72"/>
      <c r="D10" s="72"/>
      <c r="E10" s="94"/>
    </row>
    <row r="11" spans="1:5" x14ac:dyDescent="0.2">
      <c r="A11" s="70"/>
      <c r="B11" s="69" t="s">
        <v>2</v>
      </c>
      <c r="C11" s="72"/>
      <c r="D11" s="72"/>
      <c r="E11" s="94"/>
    </row>
    <row r="12" spans="1:5" x14ac:dyDescent="0.2">
      <c r="A12" s="70"/>
      <c r="B12" s="69" t="s">
        <v>3</v>
      </c>
      <c r="C12" s="72"/>
      <c r="D12" s="72"/>
      <c r="E12" s="94"/>
    </row>
    <row r="13" spans="1:5" x14ac:dyDescent="0.2">
      <c r="A13" s="70"/>
      <c r="B13" s="69" t="s">
        <v>4</v>
      </c>
      <c r="C13" s="72"/>
      <c r="D13" s="72"/>
      <c r="E13" s="94"/>
    </row>
    <row r="14" spans="1:5" x14ac:dyDescent="0.2">
      <c r="A14" s="70"/>
      <c r="B14" s="69" t="s">
        <v>188</v>
      </c>
      <c r="C14" s="68"/>
      <c r="D14" s="67"/>
      <c r="E14" s="72"/>
    </row>
    <row r="16" spans="1:5" x14ac:dyDescent="0.2">
      <c r="A16" s="74" t="s">
        <v>189</v>
      </c>
      <c r="B16" s="69" t="s">
        <v>32</v>
      </c>
      <c r="C16" s="66"/>
      <c r="D16" s="73"/>
      <c r="E16" s="95" t="str">
        <f>IF(E$21="","",E$21)</f>
        <v/>
      </c>
    </row>
    <row r="17" spans="1:5" x14ac:dyDescent="0.2">
      <c r="A17" s="70"/>
      <c r="B17" s="69" t="s">
        <v>1</v>
      </c>
      <c r="C17" s="66"/>
      <c r="D17" s="72"/>
      <c r="E17" s="94" t="str">
        <f>IF(E$21="","",E$21)</f>
        <v/>
      </c>
    </row>
    <row r="18" spans="1:5" x14ac:dyDescent="0.2">
      <c r="A18" s="70"/>
      <c r="B18" s="69" t="s">
        <v>2</v>
      </c>
      <c r="C18" s="66"/>
      <c r="D18" s="72"/>
      <c r="E18" s="94" t="str">
        <f>IF(E$21="","",E$21)</f>
        <v/>
      </c>
    </row>
    <row r="19" spans="1:5" x14ac:dyDescent="0.2">
      <c r="A19" s="70"/>
      <c r="B19" s="69" t="s">
        <v>3</v>
      </c>
      <c r="C19" s="66"/>
      <c r="D19" s="72"/>
      <c r="E19" s="94" t="str">
        <f>IF(E$21="","",E$21)</f>
        <v/>
      </c>
    </row>
    <row r="20" spans="1:5" x14ac:dyDescent="0.2">
      <c r="A20" s="70"/>
      <c r="B20" s="69" t="s">
        <v>4</v>
      </c>
      <c r="C20" s="66"/>
      <c r="D20" s="71"/>
      <c r="E20" s="94" t="str">
        <f>IF(E$21="","",E$21)</f>
        <v/>
      </c>
    </row>
    <row r="21" spans="1:5" x14ac:dyDescent="0.2">
      <c r="A21" s="70"/>
      <c r="B21" s="69" t="s">
        <v>188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topLeftCell="C1"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9" t="s">
        <v>180</v>
      </c>
      <c r="B1" s="77" t="s">
        <v>200</v>
      </c>
      <c r="C1" s="100" t="s">
        <v>201</v>
      </c>
      <c r="D1" s="100" t="s">
        <v>205</v>
      </c>
    </row>
    <row r="2" spans="1:4" x14ac:dyDescent="0.2">
      <c r="A2" s="100" t="s">
        <v>70</v>
      </c>
      <c r="B2" s="69" t="s">
        <v>67</v>
      </c>
      <c r="C2" s="69" t="s">
        <v>202</v>
      </c>
      <c r="D2" s="72"/>
    </row>
    <row r="3" spans="1:4" x14ac:dyDescent="0.2">
      <c r="A3" s="100" t="s">
        <v>204</v>
      </c>
      <c r="B3" s="69" t="s">
        <v>194</v>
      </c>
      <c r="C3" s="69" t="s">
        <v>203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2018-07-12T21:31:18Z</dcterms:modified>
</cp:coreProperties>
</file>