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1E37F0E-F420-4DA1-B035-6005E26E6EB9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<sst xmlns="http://schemas.openxmlformats.org/spreadsheetml/2006/main" count="1114" uniqueCount="272">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</sst>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832675</v>
      </c>
    </row>
    <row r="8" spans="1:3" ht="15" customHeight="1" x14ac:dyDescent="0.25">
      <c r="B8" s="7" t="s">
        <v>106</v>
      </c>
      <c r="C8" s="66">
        <v>0.37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0.79</v>
      </c>
    </row>
    <row r="12" spans="1:3" ht="15" customHeight="1" x14ac:dyDescent="0.25">
      <c r="B12" s="7" t="s">
        <v>109</v>
      </c>
      <c r="C12" s="66">
        <v>0.91500000000000004</v>
      </c>
    </row>
    <row r="13" spans="1:3" ht="15" customHeight="1" x14ac:dyDescent="0.25">
      <c r="B13" s="7" t="s">
        <v>110</v>
      </c>
      <c r="C13" s="66">
        <v>0.61499999999999999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0.1235</v>
      </c>
    </row>
    <row r="24" spans="1:3" ht="15" customHeight="1" x14ac:dyDescent="0.25">
      <c r="B24" s="20" t="s">
        <v>102</v>
      </c>
      <c r="C24" s="67">
        <v>0.49629999999999996</v>
      </c>
    </row>
    <row r="25" spans="1:3" ht="15" customHeight="1" x14ac:dyDescent="0.25">
      <c r="B25" s="20" t="s">
        <v>103</v>
      </c>
      <c r="C25" s="67">
        <v>0.30649999999999999</v>
      </c>
    </row>
    <row r="26" spans="1:3" ht="15" customHeight="1" x14ac:dyDescent="0.25">
      <c r="B26" s="20" t="s">
        <v>104</v>
      </c>
      <c r="C26" s="67">
        <v>7.3700000000000002E-2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0.19699999999999998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0.128</v>
      </c>
    </row>
    <row r="32" spans="1:3" ht="14.25" customHeight="1" x14ac:dyDescent="0.25">
      <c r="B32" s="30" t="s">
        <v>78</v>
      </c>
      <c r="C32" s="69">
        <v>0.621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19.399999999999999</v>
      </c>
    </row>
    <row r="38" spans="1:5" ht="15" customHeight="1" x14ac:dyDescent="0.25">
      <c r="B38" s="16" t="s">
        <v>91</v>
      </c>
      <c r="C38" s="68">
        <v>34.700000000000003</v>
      </c>
      <c r="D38" s="17"/>
      <c r="E38" s="18"/>
    </row>
    <row r="39" spans="1:5" ht="15" customHeight="1" x14ac:dyDescent="0.25">
      <c r="B39" s="16" t="s">
        <v>90</v>
      </c>
      <c r="C39" s="68">
        <v>47.5</v>
      </c>
      <c r="D39" s="17"/>
      <c r="E39" s="17"/>
    </row>
    <row r="40" spans="1:5" ht="15" customHeight="1" x14ac:dyDescent="0.25">
      <c r="B40" s="16" t="s">
        <v>171</v>
      </c>
      <c r="C40" s="68">
        <v>4.42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2.682E-2</v>
      </c>
      <c r="D45" s="17"/>
    </row>
    <row r="46" spans="1:5" ht="15.75" customHeight="1" x14ac:dyDescent="0.25">
      <c r="B46" s="16" t="s">
        <v>11</v>
      </c>
      <c r="C46" s="67">
        <v>0.14032</v>
      </c>
      <c r="D46" s="17"/>
    </row>
    <row r="47" spans="1:5" ht="15.75" customHeight="1" x14ac:dyDescent="0.25">
      <c r="B47" s="16" t="s">
        <v>12</v>
      </c>
      <c r="C47" s="67">
        <v>0.21951000000000001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0.61335000000000006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3.4108243457475003</v>
      </c>
      <c r="D51" s="17"/>
    </row>
    <row r="52" spans="1:4" ht="15" customHeight="1" x14ac:dyDescent="0.25">
      <c r="B52" s="16" t="s">
        <v>125</v>
      </c>
      <c r="C52" s="65">
        <v>3.7103158109499996</v>
      </c>
    </row>
    <row r="53" spans="1:4" ht="15.75" customHeight="1" x14ac:dyDescent="0.25">
      <c r="B53" s="16" t="s">
        <v>126</v>
      </c>
      <c r="C53" s="65">
        <v>3.7103158109499996</v>
      </c>
    </row>
    <row r="54" spans="1:4" ht="15.75" customHeight="1" x14ac:dyDescent="0.25">
      <c r="B54" s="16" t="s">
        <v>127</v>
      </c>
      <c r="C54" s="65">
        <v>2.8541811048699897</v>
      </c>
    </row>
    <row r="55" spans="1:4" ht="15.75" customHeight="1" x14ac:dyDescent="0.25">
      <c r="B55" s="16" t="s">
        <v>128</v>
      </c>
      <c r="C55" s="65">
        <v>2.8541811048699897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0.44548255949053062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3.4108243457475003</v>
      </c>
      <c r="C2" s="26">
        <f>'Baseline year population inputs'!C52</f>
        <v>3.7103158109499996</v>
      </c>
      <c r="D2" s="26">
        <f>'Baseline year population inputs'!C53</f>
        <v>3.7103158109499996</v>
      </c>
      <c r="E2" s="26">
        <f>'Baseline year population inputs'!C54</f>
        <v>2.8541811048699897</v>
      </c>
      <c r="F2" s="26">
        <f>'Baseline year population inputs'!C55</f>
        <v>2.8541811048699897</v>
      </c>
    </row>
    <row r="3" spans="1:6" ht="15.75" customHeight="1" x14ac:dyDescent="0.25">
      <c r="A3" s="3" t="s">
        <v>65</v>
      </c>
      <c r="B3" s="26">
        <f>frac_mam_1month * 2.6</f>
        <v>0.14950000000000002</v>
      </c>
      <c r="C3" s="26">
        <f>frac_mam_1_5months * 2.6</f>
        <v>0.14950000000000002</v>
      </c>
      <c r="D3" s="26">
        <f>frac_mam_6_11months * 2.6</f>
        <v>0.27664000000000005</v>
      </c>
      <c r="E3" s="26">
        <f>frac_mam_12_23months * 2.6</f>
        <v>0.18615999999999999</v>
      </c>
      <c r="F3" s="26">
        <f>frac_mam_24_59months * 2.6</f>
        <v>0.10425999999999999</v>
      </c>
    </row>
    <row r="4" spans="1:6" ht="15.75" customHeight="1" x14ac:dyDescent="0.25">
      <c r="A4" s="3" t="s">
        <v>66</v>
      </c>
      <c r="B4" s="26">
        <f>frac_sam_1month * 2.6</f>
        <v>0.13052</v>
      </c>
      <c r="C4" s="26">
        <f>frac_sam_1_5months * 2.6</f>
        <v>0.13052</v>
      </c>
      <c r="D4" s="26">
        <f>frac_sam_6_11months * 2.6</f>
        <v>8.6320000000000008E-2</v>
      </c>
      <c r="E4" s="26">
        <f>frac_sam_12_23months * 2.6</f>
        <v>7.4620000000000006E-2</v>
      </c>
      <c r="F4" s="26">
        <f>frac_sam_24_59months * 2.6</f>
        <v>5.4339999999999999E-2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0.91500000000000004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0.37</v>
      </c>
      <c r="E2" s="93">
        <f>food_insecure</f>
        <v>0.37</v>
      </c>
      <c r="F2" s="93">
        <f>food_insecure</f>
        <v>0.37</v>
      </c>
      <c r="G2" s="93">
        <f>food_insecure</f>
        <v>0.37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0.91500000000000004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0.37</v>
      </c>
      <c r="F5" s="93">
        <f>food_insecure</f>
        <v>0.37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3.4108243457475003</v>
      </c>
      <c r="D7" s="93">
        <f>diarrhoea_1_5mo</f>
        <v>3.7103158109499996</v>
      </c>
      <c r="E7" s="93">
        <f>diarrhoea_6_11mo</f>
        <v>3.7103158109499996</v>
      </c>
      <c r="F7" s="93">
        <f>diarrhoea_12_23mo</f>
        <v>2.8541811048699897</v>
      </c>
      <c r="G7" s="93">
        <f>diarrhoea_24_59mo</f>
        <v>2.8541811048699897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0.37</v>
      </c>
      <c r="F8" s="93">
        <f>food_insecure</f>
        <v>0.37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3.4108243457475003</v>
      </c>
      <c r="D12" s="93">
        <f>diarrhoea_1_5mo</f>
        <v>3.7103158109499996</v>
      </c>
      <c r="E12" s="93">
        <f>diarrhoea_6_11mo</f>
        <v>3.7103158109499996</v>
      </c>
      <c r="F12" s="93">
        <f>diarrhoea_12_23mo</f>
        <v>2.8541811048699897</v>
      </c>
      <c r="G12" s="93">
        <f>diarrhoea_24_59mo</f>
        <v>2.8541811048699897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0.37</v>
      </c>
      <c r="I15" s="93">
        <f>food_insecure</f>
        <v>0.37</v>
      </c>
      <c r="J15" s="93">
        <f>food_insecure</f>
        <v>0.37</v>
      </c>
      <c r="K15" s="93">
        <f>food_insecure</f>
        <v>0.37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</v>
      </c>
      <c r="I18" s="93">
        <f>frac_PW_health_facility</f>
        <v>0.79</v>
      </c>
      <c r="J18" s="93">
        <f>frac_PW_health_facility</f>
        <v>0.79</v>
      </c>
      <c r="K18" s="93">
        <f>frac_PW_health_facility</f>
        <v>0.79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0.61499999999999999</v>
      </c>
      <c r="M24" s="93">
        <f>famplan_unmet_need</f>
        <v>0.61499999999999999</v>
      </c>
      <c r="N24" s="93">
        <f>famplan_unmet_need</f>
        <v>0.61499999999999999</v>
      </c>
      <c r="O24" s="93">
        <f>famplan_unmet_need</f>
        <v>0.61499999999999999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0.38261094622883995</v>
      </c>
      <c r="M25" s="93">
        <f>(1-food_insecure)*(0.49)+food_insecure*(0.7)</f>
        <v>0.56769999999999998</v>
      </c>
      <c r="N25" s="93">
        <f>(1-food_insecure)*(0.49)+food_insecure*(0.7)</f>
        <v>0.56769999999999998</v>
      </c>
      <c r="O25" s="93">
        <f>(1-food_insecure)*(0.49)+food_insecure*(0.7)</f>
        <v>0.56769999999999998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0.16397611981235999</v>
      </c>
      <c r="M26" s="93">
        <f>(1-food_insecure)*(0.21)+food_insecure*(0.3)</f>
        <v>0.24330000000000002</v>
      </c>
      <c r="N26" s="93">
        <f>(1-food_insecure)*(0.21)+food_insecure*(0.3)</f>
        <v>0.24330000000000002</v>
      </c>
      <c r="O26" s="93">
        <f>(1-food_insecure)*(0.21)+food_insecure*(0.3)</f>
        <v>0.24330000000000002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0.1273797231588</v>
      </c>
      <c r="M27" s="93">
        <f>(1-food_insecure)*(0.3)</f>
        <v>0.189</v>
      </c>
      <c r="N27" s="93">
        <f>(1-food_insecure)*(0.3)</f>
        <v>0.189</v>
      </c>
      <c r="O27" s="93">
        <f>(1-food_insecure)*(0.3)</f>
        <v>0.189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172105</v>
      </c>
      <c r="C2" s="75">
        <v>292000</v>
      </c>
      <c r="D2" s="75">
        <v>441000</v>
      </c>
      <c r="E2" s="75">
        <v>345000</v>
      </c>
      <c r="F2" s="75">
        <v>266000</v>
      </c>
      <c r="G2" s="22">
        <f t="shared" ref="G2:G40" si="0">C2+D2+E2+F2</f>
        <v>1344000</v>
      </c>
      <c r="H2" s="22">
        <f t="shared" ref="H2:H40" si="1">(B2 + stillbirth*B2/(1000-stillbirth))/(1-abortion)</f>
        <v>200854.74574115116</v>
      </c>
      <c r="I2" s="22">
        <f>G2-H2</f>
        <v>1143145.2542588487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174788</v>
      </c>
      <c r="C3" s="75">
        <v>304000</v>
      </c>
      <c r="D3" s="75">
        <v>456000</v>
      </c>
      <c r="E3" s="75">
        <v>349000</v>
      </c>
      <c r="F3" s="75">
        <v>275000</v>
      </c>
      <c r="G3" s="22">
        <f t="shared" si="0"/>
        <v>1384000</v>
      </c>
      <c r="H3" s="22">
        <f t="shared" si="1"/>
        <v>203985.93474102629</v>
      </c>
      <c r="I3" s="22">
        <f t="shared" ref="I3:I15" si="3">G3-H3</f>
        <v>1180014.0652589737</v>
      </c>
    </row>
    <row r="4" spans="1:9" ht="15.75" customHeight="1" x14ac:dyDescent="0.25">
      <c r="A4" s="92">
        <f t="shared" si="2"/>
        <v>2021</v>
      </c>
      <c r="B4" s="74">
        <v>177664</v>
      </c>
      <c r="C4" s="75">
        <v>315000</v>
      </c>
      <c r="D4" s="75">
        <v>472000</v>
      </c>
      <c r="E4" s="75">
        <v>353000</v>
      </c>
      <c r="F4" s="75">
        <v>283000</v>
      </c>
      <c r="G4" s="22">
        <f t="shared" si="0"/>
        <v>1423000</v>
      </c>
      <c r="H4" s="22">
        <f t="shared" si="1"/>
        <v>207342.36394849585</v>
      </c>
      <c r="I4" s="22">
        <f t="shared" si="3"/>
        <v>1215657.6360515042</v>
      </c>
    </row>
    <row r="5" spans="1:9" ht="15.75" customHeight="1" x14ac:dyDescent="0.25">
      <c r="A5" s="92">
        <f t="shared" si="2"/>
        <v>2022</v>
      </c>
      <c r="B5" s="74">
        <v>180965</v>
      </c>
      <c r="C5" s="75">
        <v>327000</v>
      </c>
      <c r="D5" s="75">
        <v>489000</v>
      </c>
      <c r="E5" s="75">
        <v>358000</v>
      </c>
      <c r="F5" s="75">
        <v>290000</v>
      </c>
      <c r="G5" s="22">
        <f t="shared" si="0"/>
        <v>1464000</v>
      </c>
      <c r="H5" s="22">
        <f t="shared" si="1"/>
        <v>211194.78843175631</v>
      </c>
      <c r="I5" s="22">
        <f t="shared" si="3"/>
        <v>1252805.2115682438</v>
      </c>
    </row>
    <row r="6" spans="1:9" ht="15.75" customHeight="1" x14ac:dyDescent="0.25">
      <c r="A6" s="92" t="str">
        <f t="shared" si="2"/>
        <v/>
      </c>
      <c r="B6" s="74">
        <v>199998.14400000003</v>
      </c>
      <c r="C6" s="75">
        <v>339000</v>
      </c>
      <c r="D6" s="75">
        <v>508000</v>
      </c>
      <c r="E6" s="75">
        <v>364000</v>
      </c>
      <c r="F6" s="75">
        <v>297000</v>
      </c>
      <c r="G6" s="22">
        <f t="shared" si="0"/>
        <v>1508000</v>
      </c>
      <c r="H6" s="22">
        <f t="shared" si="1"/>
        <v>233407.3755081034</v>
      </c>
      <c r="I6" s="22">
        <f t="shared" si="3"/>
        <v>1274592.6244918965</v>
      </c>
    </row>
    <row r="7" spans="1:9" ht="15.75" customHeight="1" x14ac:dyDescent="0.25">
      <c r="A7" s="92" t="str">
        <f t="shared" si="2"/>
        <v/>
      </c>
      <c r="B7" s="74">
        <v>203610.065</v>
      </c>
      <c r="C7" s="75">
        <v>350000</v>
      </c>
      <c r="D7" s="75">
        <v>526000</v>
      </c>
      <c r="E7" s="75">
        <v>371000</v>
      </c>
      <c r="F7" s="75">
        <v>303000</v>
      </c>
      <c r="G7" s="22">
        <f t="shared" si="0"/>
        <v>1550000</v>
      </c>
      <c r="H7" s="22">
        <f t="shared" si="1"/>
        <v>237622.65963170308</v>
      </c>
      <c r="I7" s="22">
        <f t="shared" si="3"/>
        <v>1312377.340368297</v>
      </c>
    </row>
    <row r="8" spans="1:9" ht="15.75" customHeight="1" x14ac:dyDescent="0.25">
      <c r="A8" s="92" t="str">
        <f t="shared" si="2"/>
        <v/>
      </c>
      <c r="B8" s="74">
        <v>207801.8</v>
      </c>
      <c r="C8" s="75">
        <v>360000</v>
      </c>
      <c r="D8" s="75">
        <v>547000</v>
      </c>
      <c r="E8" s="75">
        <v>379000</v>
      </c>
      <c r="F8" s="75">
        <v>309000</v>
      </c>
      <c r="G8" s="22">
        <f t="shared" si="0"/>
        <v>1595000</v>
      </c>
      <c r="H8" s="22">
        <f t="shared" si="1"/>
        <v>242514.6143549202</v>
      </c>
      <c r="I8" s="22">
        <f t="shared" si="3"/>
        <v>1352485.3856450799</v>
      </c>
    </row>
    <row r="9" spans="1:9" ht="15.75" customHeight="1" x14ac:dyDescent="0.25">
      <c r="A9" s="92" t="str">
        <f t="shared" si="2"/>
        <v/>
      </c>
      <c r="B9" s="74">
        <v>212067.99299999999</v>
      </c>
      <c r="C9" s="75">
        <v>370000</v>
      </c>
      <c r="D9" s="75">
        <v>568000</v>
      </c>
      <c r="E9" s="75">
        <v>389000</v>
      </c>
      <c r="F9" s="75">
        <v>314000</v>
      </c>
      <c r="G9" s="22">
        <f t="shared" si="0"/>
        <v>1641000</v>
      </c>
      <c r="H9" s="22">
        <f t="shared" si="1"/>
        <v>247493.46511636049</v>
      </c>
      <c r="I9" s="22">
        <f t="shared" si="3"/>
        <v>1393506.5348836395</v>
      </c>
    </row>
    <row r="10" spans="1:9" ht="15.75" customHeight="1" x14ac:dyDescent="0.25">
      <c r="A10" s="92" t="str">
        <f t="shared" si="2"/>
        <v/>
      </c>
      <c r="B10" s="74">
        <v>216406.80800000002</v>
      </c>
      <c r="C10" s="75">
        <v>379000</v>
      </c>
      <c r="D10" s="75">
        <v>590000</v>
      </c>
      <c r="E10" s="75">
        <v>400000</v>
      </c>
      <c r="F10" s="75">
        <v>319000</v>
      </c>
      <c r="G10" s="22">
        <f t="shared" si="0"/>
        <v>1688000</v>
      </c>
      <c r="H10" s="22">
        <f t="shared" si="1"/>
        <v>252557.06921643254</v>
      </c>
      <c r="I10" s="22">
        <f t="shared" si="3"/>
        <v>1435442.9307835675</v>
      </c>
    </row>
    <row r="11" spans="1:9" ht="15.75" customHeight="1" x14ac:dyDescent="0.25">
      <c r="A11" s="92" t="str">
        <f t="shared" si="2"/>
        <v/>
      </c>
      <c r="B11" s="74">
        <v>220785.47800000003</v>
      </c>
      <c r="C11" s="75">
        <v>387000</v>
      </c>
      <c r="D11" s="75">
        <v>611000</v>
      </c>
      <c r="E11" s="75">
        <v>413000</v>
      </c>
      <c r="F11" s="75">
        <v>324000</v>
      </c>
      <c r="G11" s="22">
        <f t="shared" si="0"/>
        <v>1735000</v>
      </c>
      <c r="H11" s="22">
        <f t="shared" si="1"/>
        <v>257667.18600289666</v>
      </c>
      <c r="I11" s="22">
        <f t="shared" si="3"/>
        <v>1477332.8139971034</v>
      </c>
    </row>
    <row r="12" spans="1:9" ht="15.75" customHeight="1" x14ac:dyDescent="0.25">
      <c r="A12" s="92" t="str">
        <f t="shared" si="2"/>
        <v/>
      </c>
      <c r="B12" s="74">
        <v>225264.182</v>
      </c>
      <c r="C12" s="75">
        <v>394000</v>
      </c>
      <c r="D12" s="75">
        <v>633000</v>
      </c>
      <c r="E12" s="75">
        <v>427000</v>
      </c>
      <c r="F12" s="75">
        <v>328000</v>
      </c>
      <c r="G12" s="22">
        <f t="shared" si="0"/>
        <v>1782000</v>
      </c>
      <c r="H12" s="22">
        <f t="shared" si="1"/>
        <v>262894.04723975714</v>
      </c>
      <c r="I12" s="22">
        <f t="shared" si="3"/>
        <v>1519105.9527602429</v>
      </c>
    </row>
    <row r="13" spans="1:9" ht="15.75" customHeight="1" x14ac:dyDescent="0.25">
      <c r="A13" s="92" t="str">
        <f t="shared" si="2"/>
        <v/>
      </c>
      <c r="B13" s="74">
        <v>282000</v>
      </c>
      <c r="C13" s="75">
        <v>427000</v>
      </c>
      <c r="D13" s="75">
        <v>340000</v>
      </c>
      <c r="E13" s="75">
        <v>258000</v>
      </c>
      <c r="F13" s="75">
        <v>7.3127974999999998E-2</v>
      </c>
      <c r="G13" s="22">
        <f t="shared" si="0"/>
        <v>1025000.073127975</v>
      </c>
      <c r="H13" s="22">
        <f t="shared" si="1"/>
        <v>329107.45358359505</v>
      </c>
      <c r="I13" s="22">
        <f t="shared" si="3"/>
        <v>695892.61954437988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0.37</v>
      </c>
      <c r="G5" s="121">
        <f>food_insecure</f>
        <v>0.37</v>
      </c>
      <c r="H5" s="121">
        <f>food_insecure</f>
        <v>0.37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0.37</v>
      </c>
      <c r="G7" s="121">
        <f>food_insecure</f>
        <v>0.37</v>
      </c>
      <c r="H7" s="121">
        <f>food_insecure</f>
        <v>0.37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7.3127974999999998E-2</v>
      </c>
    </row>
    <row r="4" spans="1:8" ht="15.75" customHeight="1" x14ac:dyDescent="0.25">
      <c r="B4" s="24" t="s">
        <v>7</v>
      </c>
      <c r="C4" s="76">
        <v>0.15248329278385633</v>
      </c>
    </row>
    <row r="5" spans="1:8" ht="15.75" customHeight="1" x14ac:dyDescent="0.25">
      <c r="B5" s="24" t="s">
        <v>8</v>
      </c>
      <c r="C5" s="76">
        <v>8.2921794807206892E-2</v>
      </c>
    </row>
    <row r="6" spans="1:8" ht="15.75" customHeight="1" x14ac:dyDescent="0.25">
      <c r="B6" s="24" t="s">
        <v>10</v>
      </c>
      <c r="C6" s="76">
        <v>9.1139341522360695E-2</v>
      </c>
    </row>
    <row r="7" spans="1:8" ht="15.75" customHeight="1" x14ac:dyDescent="0.25">
      <c r="B7" s="24" t="s">
        <v>13</v>
      </c>
      <c r="C7" s="76">
        <v>0.12346587937011283</v>
      </c>
    </row>
    <row r="8" spans="1:8" ht="15.75" customHeight="1" x14ac:dyDescent="0.25">
      <c r="B8" s="24" t="s">
        <v>14</v>
      </c>
      <c r="C8" s="76">
        <v>2.8026025087047506E-3</v>
      </c>
    </row>
    <row r="9" spans="1:8" ht="15.75" customHeight="1" x14ac:dyDescent="0.25">
      <c r="B9" s="24" t="s">
        <v>27</v>
      </c>
      <c r="C9" s="76">
        <v>0.10119834451532923</v>
      </c>
    </row>
    <row r="10" spans="1:8" ht="15.75" customHeight="1" x14ac:dyDescent="0.25">
      <c r="B10" s="24" t="s">
        <v>15</v>
      </c>
      <c r="C10" s="76">
        <v>0.37286076949242919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0.17549129071575501</v>
      </c>
      <c r="D14" s="76">
        <v>0.17549129071575501</v>
      </c>
      <c r="E14" s="76">
        <v>0.129539011760856</v>
      </c>
      <c r="F14" s="76">
        <v>0.129539011760856</v>
      </c>
    </row>
    <row r="15" spans="1:8" ht="15.75" customHeight="1" x14ac:dyDescent="0.25">
      <c r="B15" s="24" t="s">
        <v>16</v>
      </c>
      <c r="C15" s="76">
        <v>0.12035717070754</v>
      </c>
      <c r="D15" s="76">
        <v>0.12035717070754</v>
      </c>
      <c r="E15" s="76">
        <v>8.7552681253861897E-2</v>
      </c>
      <c r="F15" s="76">
        <v>8.7552681253861897E-2</v>
      </c>
    </row>
    <row r="16" spans="1:8" ht="15.75" customHeight="1" x14ac:dyDescent="0.25">
      <c r="B16" s="24" t="s">
        <v>17</v>
      </c>
      <c r="C16" s="76">
        <v>2.6438780025735301E-2</v>
      </c>
      <c r="D16" s="76">
        <v>2.6438780025735301E-2</v>
      </c>
      <c r="E16" s="76">
        <v>2.4476196662801299E-2</v>
      </c>
      <c r="F16" s="76">
        <v>2.4476196662801299E-2</v>
      </c>
    </row>
    <row r="17" spans="1:8" ht="15.75" customHeight="1" x14ac:dyDescent="0.25">
      <c r="B17" s="24" t="s">
        <v>18</v>
      </c>
      <c r="C17" s="76">
        <v>1.5429422066597601E-2</v>
      </c>
      <c r="D17" s="76">
        <v>1.5429422066597601E-2</v>
      </c>
      <c r="E17" s="76">
        <v>3.9799750347683599E-2</v>
      </c>
      <c r="F17" s="76">
        <v>3.9799750347683599E-2</v>
      </c>
    </row>
    <row r="18" spans="1:8" ht="15.75" customHeight="1" x14ac:dyDescent="0.25">
      <c r="B18" s="24" t="s">
        <v>19</v>
      </c>
      <c r="C18" s="76">
        <v>0.11384897549881499</v>
      </c>
      <c r="D18" s="76">
        <v>0.11384897549881499</v>
      </c>
      <c r="E18" s="76">
        <v>0.203251444387609</v>
      </c>
      <c r="F18" s="76">
        <v>0.203251444387609</v>
      </c>
    </row>
    <row r="19" spans="1:8" ht="15.75" customHeight="1" x14ac:dyDescent="0.25">
      <c r="B19" s="24" t="s">
        <v>20</v>
      </c>
      <c r="C19" s="76">
        <v>2.39080559678451E-2</v>
      </c>
      <c r="D19" s="76">
        <v>2.39080559678451E-2</v>
      </c>
      <c r="E19" s="76">
        <v>2.6100935329726099E-2</v>
      </c>
      <c r="F19" s="76">
        <v>2.6100935329726099E-2</v>
      </c>
    </row>
    <row r="20" spans="1:8" ht="15.75" customHeight="1" x14ac:dyDescent="0.25">
      <c r="B20" s="24" t="s">
        <v>21</v>
      </c>
      <c r="C20" s="76">
        <v>0.21359331180843497</v>
      </c>
      <c r="D20" s="76">
        <v>0.21359331180843497</v>
      </c>
      <c r="E20" s="76">
        <v>0.103850534702049</v>
      </c>
      <c r="F20" s="76">
        <v>0.103850534702049</v>
      </c>
    </row>
    <row r="21" spans="1:8" ht="15.75" customHeight="1" x14ac:dyDescent="0.25">
      <c r="B21" s="24" t="s">
        <v>22</v>
      </c>
      <c r="C21" s="76">
        <v>3.1178405395069199E-2</v>
      </c>
      <c r="D21" s="76">
        <v>3.1178405395069199E-2</v>
      </c>
      <c r="E21" s="76">
        <v>0.13678939578633401</v>
      </c>
      <c r="F21" s="76">
        <v>0.13678939578633401</v>
      </c>
    </row>
    <row r="22" spans="1:8" ht="15.75" customHeight="1" x14ac:dyDescent="0.25">
      <c r="B22" s="24" t="s">
        <v>23</v>
      </c>
      <c r="C22" s="76">
        <v>0.27975458781420781</v>
      </c>
      <c r="D22" s="76">
        <v>0.27975458781420781</v>
      </c>
      <c r="E22" s="76">
        <v>0.24864004976907916</v>
      </c>
      <c r="F22" s="76">
        <v>0.24864004976907916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8.72E-2</v>
      </c>
    </row>
    <row r="27" spans="1:8" ht="15.75" customHeight="1" x14ac:dyDescent="0.25">
      <c r="B27" s="24" t="s">
        <v>39</v>
      </c>
      <c r="C27" s="76">
        <v>8.3000000000000001E-3</v>
      </c>
    </row>
    <row r="28" spans="1:8" ht="15.75" customHeight="1" x14ac:dyDescent="0.25">
      <c r="B28" s="24" t="s">
        <v>40</v>
      </c>
      <c r="C28" s="76">
        <v>0.1547</v>
      </c>
    </row>
    <row r="29" spans="1:8" ht="15.75" customHeight="1" x14ac:dyDescent="0.25">
      <c r="B29" s="24" t="s">
        <v>41</v>
      </c>
      <c r="C29" s="76">
        <v>0.16579999999999998</v>
      </c>
    </row>
    <row r="30" spans="1:8" ht="15.75" customHeight="1" x14ac:dyDescent="0.25">
      <c r="B30" s="24" t="s">
        <v>42</v>
      </c>
      <c r="C30" s="76">
        <v>0.1045</v>
      </c>
    </row>
    <row r="31" spans="1:8" ht="15.75" customHeight="1" x14ac:dyDescent="0.25">
      <c r="B31" s="24" t="s">
        <v>43</v>
      </c>
      <c r="C31" s="76">
        <v>0.1104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8.2799999999999999E-2</v>
      </c>
    </row>
    <row r="34" spans="2:3" ht="15.75" customHeight="1" x14ac:dyDescent="0.25">
      <c r="B34" s="24" t="s">
        <v>46</v>
      </c>
      <c r="C34" s="76">
        <v>0.26779999999776483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0.65709999999999991</v>
      </c>
      <c r="D2" s="77">
        <v>0.65709999999999991</v>
      </c>
      <c r="E2" s="77">
        <v>0.63259999999999994</v>
      </c>
      <c r="F2" s="77">
        <v>0.49450000000000005</v>
      </c>
      <c r="G2" s="77">
        <v>0.55669999999999997</v>
      </c>
    </row>
    <row r="3" spans="1:15" ht="15.75" customHeight="1" x14ac:dyDescent="0.25">
      <c r="A3" s="5"/>
      <c r="B3" s="11" t="s">
        <v>118</v>
      </c>
      <c r="C3" s="77">
        <v>0.17350000000000002</v>
      </c>
      <c r="D3" s="77">
        <v>0.17350000000000002</v>
      </c>
      <c r="E3" s="77">
        <v>0.20760000000000001</v>
      </c>
      <c r="F3" s="77">
        <v>0.25140000000000001</v>
      </c>
      <c r="G3" s="77">
        <v>0.22690000000000002</v>
      </c>
    </row>
    <row r="4" spans="1:15" ht="15.75" customHeight="1" x14ac:dyDescent="0.25">
      <c r="A4" s="5"/>
      <c r="B4" s="11" t="s">
        <v>116</v>
      </c>
      <c r="C4" s="78">
        <v>8.6400000000000005E-2</v>
      </c>
      <c r="D4" s="78">
        <v>8.6400000000000005E-2</v>
      </c>
      <c r="E4" s="78">
        <v>9.8800000000000013E-2</v>
      </c>
      <c r="F4" s="78">
        <v>0.16</v>
      </c>
      <c r="G4" s="78">
        <v>0.1336</v>
      </c>
    </row>
    <row r="5" spans="1:15" ht="15.75" customHeight="1" x14ac:dyDescent="0.25">
      <c r="A5" s="5"/>
      <c r="B5" s="11" t="s">
        <v>119</v>
      </c>
      <c r="C5" s="78">
        <v>8.3000000000000004E-2</v>
      </c>
      <c r="D5" s="78">
        <v>8.3000000000000004E-2</v>
      </c>
      <c r="E5" s="78">
        <v>6.0999999999999999E-2</v>
      </c>
      <c r="F5" s="78">
        <v>9.4200000000000006E-2</v>
      </c>
      <c r="G5" s="78">
        <v>8.2799999999999999E-2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0.71499999999999997</v>
      </c>
      <c r="D8" s="77">
        <v>0.71499999999999997</v>
      </c>
      <c r="E8" s="77">
        <v>0.65790000000000004</v>
      </c>
      <c r="F8" s="77">
        <v>0.69389999999999996</v>
      </c>
      <c r="G8" s="77">
        <v>0.77599999999999991</v>
      </c>
    </row>
    <row r="9" spans="1:15" ht="15.75" customHeight="1" x14ac:dyDescent="0.25">
      <c r="B9" s="7" t="s">
        <v>121</v>
      </c>
      <c r="C9" s="77">
        <v>0.17730000000000001</v>
      </c>
      <c r="D9" s="77">
        <v>0.17730000000000001</v>
      </c>
      <c r="E9" s="77">
        <v>0.20250000000000001</v>
      </c>
      <c r="F9" s="77">
        <v>0.20579999999999998</v>
      </c>
      <c r="G9" s="77">
        <v>0.16300000000000001</v>
      </c>
    </row>
    <row r="10" spans="1:15" ht="15.75" customHeight="1" x14ac:dyDescent="0.25">
      <c r="B10" s="7" t="s">
        <v>122</v>
      </c>
      <c r="C10" s="78">
        <v>5.7500000000000002E-2</v>
      </c>
      <c r="D10" s="78">
        <v>5.7500000000000002E-2</v>
      </c>
      <c r="E10" s="78">
        <v>0.10640000000000001</v>
      </c>
      <c r="F10" s="78">
        <v>7.1599999999999997E-2</v>
      </c>
      <c r="G10" s="78">
        <v>4.0099999999999997E-2</v>
      </c>
    </row>
    <row r="11" spans="1:15" ht="15.75" customHeight="1" x14ac:dyDescent="0.25">
      <c r="B11" s="7" t="s">
        <v>123</v>
      </c>
      <c r="C11" s="78">
        <v>5.0199999999999995E-2</v>
      </c>
      <c r="D11" s="78">
        <v>5.0199999999999995E-2</v>
      </c>
      <c r="E11" s="78">
        <v>3.32E-2</v>
      </c>
      <c r="F11" s="78">
        <v>2.87E-2</v>
      </c>
      <c r="G11" s="78">
        <v>2.0899999999999998E-2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0.79055180075000009</v>
      </c>
      <c r="D14" s="79">
        <v>0.79020438761099998</v>
      </c>
      <c r="E14" s="79">
        <v>0.79020438761099998</v>
      </c>
      <c r="F14" s="79">
        <v>0.561116893728</v>
      </c>
      <c r="G14" s="79">
        <v>0.561116893728</v>
      </c>
      <c r="H14" s="80">
        <v>0.57200000000000006</v>
      </c>
      <c r="I14" s="80">
        <v>0.57200000000000006</v>
      </c>
      <c r="J14" s="80">
        <v>0.57200000000000006</v>
      </c>
      <c r="K14" s="80">
        <v>0.57200000000000006</v>
      </c>
      <c r="L14" s="80">
        <v>0.52085000000000004</v>
      </c>
      <c r="M14" s="80">
        <v>0.52085000000000004</v>
      </c>
      <c r="N14" s="80">
        <v>0.52085000000000004</v>
      </c>
      <c r="O14" s="80">
        <v>0.52085000000000004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0.35217703960795804</v>
      </c>
      <c r="D15" s="77">
        <f t="shared" si="0"/>
        <v>0.35202227311359563</v>
      </c>
      <c r="E15" s="77">
        <f t="shared" si="0"/>
        <v>0.35202227311359563</v>
      </c>
      <c r="F15" s="77">
        <f t="shared" si="0"/>
        <v>0.24996778999132552</v>
      </c>
      <c r="G15" s="77">
        <f t="shared" si="0"/>
        <v>0.24996778999132552</v>
      </c>
      <c r="H15" s="77">
        <f t="shared" si="0"/>
        <v>0.25481602402858355</v>
      </c>
      <c r="I15" s="77">
        <f t="shared" si="0"/>
        <v>0.25481602402858355</v>
      </c>
      <c r="J15" s="77">
        <f t="shared" si="0"/>
        <v>0.25481602402858355</v>
      </c>
      <c r="K15" s="77">
        <f t="shared" si="0"/>
        <v>0.25481602402858355</v>
      </c>
      <c r="L15" s="77">
        <f t="shared" si="0"/>
        <v>0.23202959111064289</v>
      </c>
      <c r="M15" s="77">
        <f t="shared" si="0"/>
        <v>0.23202959111064289</v>
      </c>
      <c r="N15" s="77">
        <f t="shared" si="0"/>
        <v>0.23202959111064289</v>
      </c>
      <c r="O15" s="77">
        <f t="shared" si="0"/>
        <v>0.23202959111064289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0.5575</v>
      </c>
      <c r="D2" s="78">
        <v>0.31739999999999996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0.28770000000000001</v>
      </c>
      <c r="D3" s="78">
        <v>0.29309999999999997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0.1517</v>
      </c>
      <c r="D4" s="78">
        <v>0.36729999999999996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3.1000000000001027E-3</v>
      </c>
      <c r="D5" s="77">
        <f t="shared" ref="D5:G5" si="0">1-SUM(D2:D4)</f>
        <v>2.2200000000000109E-2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0.21640000000000001</v>
      </c>
      <c r="D2" s="28">
        <v>0.21800000000000003</v>
      </c>
      <c r="E2" s="28">
        <v>0.21800000000000003</v>
      </c>
      <c r="F2" s="28">
        <v>0.21800000000000003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8.3199999999999996E-2</v>
      </c>
      <c r="D4" s="28">
        <v>8.2799999999999999E-2</v>
      </c>
      <c r="E4" s="28">
        <v>8.2500000000000004E-2</v>
      </c>
      <c r="F4" s="28">
        <v>8.2500000000000004E-2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0.79020438761099998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0.57200000000000006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0.52085000000000004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0.31739999999999996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</v>
      </c>
      <c r="E13" s="86" t="s">
        <v>201</v>
      </c>
    </row>
    <row r="14" spans="1:5" ht="15.75" customHeight="1" x14ac:dyDescent="0.25">
      <c r="A14" s="11" t="s">
        <v>189</v>
      </c>
      <c r="B14" s="85">
        <v>0.42899999999999999</v>
      </c>
      <c r="C14" s="85">
        <v>0.95</v>
      </c>
      <c r="D14" s="86">
        <v>15.16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15.16</v>
      </c>
      <c r="E15" s="86" t="s">
        <v>201</v>
      </c>
    </row>
    <row r="16" spans="1:5" ht="15.75" customHeight="1" x14ac:dyDescent="0.25">
      <c r="A16" s="53" t="s">
        <v>57</v>
      </c>
      <c r="B16" s="85">
        <v>0.23199999999999998</v>
      </c>
      <c r="C16" s="85">
        <v>0.95</v>
      </c>
      <c r="D16" s="86">
        <v>0.38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0.317</v>
      </c>
      <c r="C18" s="85">
        <v>0.95</v>
      </c>
      <c r="D18" s="86">
        <v>3.82</v>
      </c>
      <c r="E18" s="86" t="s">
        <v>201</v>
      </c>
    </row>
    <row r="19" spans="1:5" ht="15.75" customHeight="1" x14ac:dyDescent="0.25">
      <c r="A19" s="53" t="s">
        <v>174</v>
      </c>
      <c r="B19" s="85">
        <v>0.23899999999999999</v>
      </c>
      <c r="C19" s="85">
        <f>(1-food_insecure)*0.95</f>
        <v>0.59849999999999992</v>
      </c>
      <c r="D19" s="86">
        <v>3.82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3.49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25.92</v>
      </c>
      <c r="E22" s="86" t="s">
        <v>201</v>
      </c>
    </row>
    <row r="23" spans="1:5" ht="15.75" customHeight="1" x14ac:dyDescent="0.25">
      <c r="A23" s="53" t="s">
        <v>34</v>
      </c>
      <c r="B23" s="85">
        <v>0.66099999999999992</v>
      </c>
      <c r="C23" s="85">
        <v>0.95</v>
      </c>
      <c r="D23" s="86">
        <v>5.0199999999999996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21.86</v>
      </c>
      <c r="E24" s="86" t="s">
        <v>201</v>
      </c>
    </row>
    <row r="25" spans="1:5" ht="15.75" customHeight="1" x14ac:dyDescent="0.25">
      <c r="A25" s="53" t="s">
        <v>87</v>
      </c>
      <c r="B25" s="85">
        <v>0.375</v>
      </c>
      <c r="C25" s="85">
        <v>0.95</v>
      </c>
      <c r="D25" s="86">
        <v>21.85</v>
      </c>
      <c r="E25" s="86" t="s">
        <v>201</v>
      </c>
    </row>
    <row r="26" spans="1:5" ht="15.75" customHeight="1" x14ac:dyDescent="0.25">
      <c r="A26" s="53" t="s">
        <v>137</v>
      </c>
      <c r="B26" s="85">
        <v>0.42899999999999999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21.86</v>
      </c>
      <c r="E27" s="86" t="s">
        <v>201</v>
      </c>
    </row>
    <row r="28" spans="1:5" ht="15.75" customHeight="1" x14ac:dyDescent="0.25">
      <c r="A28" s="53" t="s">
        <v>84</v>
      </c>
      <c r="B28" s="85">
        <v>0.26899999999999996</v>
      </c>
      <c r="C28" s="85">
        <v>0.95</v>
      </c>
      <c r="D28" s="86">
        <v>0.75</v>
      </c>
      <c r="E28" s="86" t="s">
        <v>201</v>
      </c>
    </row>
    <row r="29" spans="1:5" ht="15.75" customHeight="1" x14ac:dyDescent="0.25">
      <c r="A29" s="53" t="s">
        <v>58</v>
      </c>
      <c r="B29" s="85">
        <v>0.23899999999999999</v>
      </c>
      <c r="C29" s="85">
        <v>0.95</v>
      </c>
      <c r="D29" s="86">
        <v>80.099999999999994</v>
      </c>
      <c r="E29" s="86" t="s">
        <v>201</v>
      </c>
    </row>
    <row r="30" spans="1:5" ht="15.75" customHeight="1" x14ac:dyDescent="0.25">
      <c r="A30" s="53" t="s">
        <v>67</v>
      </c>
      <c r="B30" s="85">
        <v>0.01</v>
      </c>
      <c r="C30" s="85">
        <v>0.95</v>
      </c>
      <c r="D30" s="86">
        <v>207.99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207.99</v>
      </c>
      <c r="E31" s="86" t="s">
        <v>201</v>
      </c>
    </row>
    <row r="32" spans="1:5" ht="15.75" customHeight="1" x14ac:dyDescent="0.25">
      <c r="A32" s="53" t="s">
        <v>28</v>
      </c>
      <c r="B32" s="85">
        <v>0.12</v>
      </c>
      <c r="C32" s="85">
        <v>0.95</v>
      </c>
      <c r="D32" s="86">
        <v>0.78</v>
      </c>
      <c r="E32" s="86" t="s">
        <v>201</v>
      </c>
    </row>
    <row r="33" spans="1:6" ht="15.75" customHeight="1" x14ac:dyDescent="0.25">
      <c r="A33" s="53" t="s">
        <v>83</v>
      </c>
      <c r="B33" s="85">
        <v>0.49200000000000005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0.20199999999999999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0.73199999999999998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2020-09-23T13:00:22Z</dcterms:modified>
</cp:coreProperties>
</file>