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6BCB7F4-6F90-4028-98D5-4807446266A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<sst xmlns="http://schemas.openxmlformats.org/spreadsheetml/2006/main" count="1117" uniqueCount="272">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</sst>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578887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0.96395172119140593</v>
      </c>
    </row>
    <row r="11" spans="1:3" ht="15" customHeight="1" x14ac:dyDescent="0.25">
      <c r="B11" s="7" t="s">
        <v>108</v>
      </c>
      <c r="C11" s="66">
        <v>0.997</v>
      </c>
    </row>
    <row r="12" spans="1:3" ht="15" customHeight="1" x14ac:dyDescent="0.25">
      <c r="B12" s="7" t="s">
        <v>109</v>
      </c>
      <c r="C12" s="66">
        <v>0.99900000000000011</v>
      </c>
    </row>
    <row r="13" spans="1:3" ht="15" customHeight="1" x14ac:dyDescent="0.25">
      <c r="B13" s="7" t="s">
        <v>110</v>
      </c>
      <c r="C13" s="66">
        <v>0.25800000000000001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5.7300000000000004E-2</v>
      </c>
    </row>
    <row r="24" spans="1:3" ht="15" customHeight="1" x14ac:dyDescent="0.25">
      <c r="B24" s="20" t="s">
        <v>102</v>
      </c>
      <c r="C24" s="67">
        <v>0.57350000000000001</v>
      </c>
    </row>
    <row r="25" spans="1:3" ht="15" customHeight="1" x14ac:dyDescent="0.25">
      <c r="B25" s="20" t="s">
        <v>103</v>
      </c>
      <c r="C25" s="67">
        <v>0.35089999999999999</v>
      </c>
    </row>
    <row r="26" spans="1:3" ht="15" customHeight="1" x14ac:dyDescent="0.25">
      <c r="B26" s="20" t="s">
        <v>104</v>
      </c>
      <c r="C26" s="67">
        <v>1.83E-2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1.5</v>
      </c>
    </row>
    <row r="38" spans="1:5" ht="15" customHeight="1" x14ac:dyDescent="0.25">
      <c r="B38" s="16" t="s">
        <v>91</v>
      </c>
      <c r="C38" s="68">
        <v>2.8</v>
      </c>
      <c r="D38" s="17"/>
      <c r="E38" s="18"/>
    </row>
    <row r="39" spans="1:5" ht="15" customHeight="1" x14ac:dyDescent="0.25">
      <c r="B39" s="16" t="s">
        <v>90</v>
      </c>
      <c r="C39" s="68">
        <v>3.7</v>
      </c>
      <c r="D39" s="17"/>
      <c r="E39" s="17"/>
    </row>
    <row r="40" spans="1:5" ht="15" customHeight="1" x14ac:dyDescent="0.25">
      <c r="B40" s="16" t="s">
        <v>171</v>
      </c>
      <c r="C40" s="68">
        <v>0.04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1.3548203562275001</v>
      </c>
      <c r="D51" s="17"/>
    </row>
    <row r="52" spans="1:4" ht="15" customHeight="1" x14ac:dyDescent="0.25">
      <c r="B52" s="16" t="s">
        <v>125</v>
      </c>
      <c r="C52" s="65">
        <v>1.2762358254699999</v>
      </c>
    </row>
    <row r="53" spans="1:4" ht="15.75" customHeight="1" x14ac:dyDescent="0.25">
      <c r="B53" s="16" t="s">
        <v>126</v>
      </c>
      <c r="C53" s="65">
        <v>1.2762358254699999</v>
      </c>
    </row>
    <row r="54" spans="1:4" ht="15.75" customHeight="1" x14ac:dyDescent="0.25">
      <c r="B54" s="16" t="s">
        <v>127</v>
      </c>
      <c r="C54" s="65">
        <v>0.89422657546799988</v>
      </c>
    </row>
    <row r="55" spans="1:4" ht="15.75" customHeight="1" x14ac:dyDescent="0.25">
      <c r="B55" s="16" t="s">
        <v>128</v>
      </c>
      <c r="C55" s="65">
        <v>0.89422657546799988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0.59449710643648646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1.3548203562275001</v>
      </c>
      <c r="C2" s="26">
        <f>'Baseline year population inputs'!C52</f>
        <v>1.2762358254699999</v>
      </c>
      <c r="D2" s="26">
        <f>'Baseline year population inputs'!C53</f>
        <v>1.2762358254699999</v>
      </c>
      <c r="E2" s="26">
        <f>'Baseline year population inputs'!C54</f>
        <v>0.89422657546799988</v>
      </c>
      <c r="F2" s="26">
        <f>'Baseline year population inputs'!C55</f>
        <v>0.89422657546799988</v>
      </c>
    </row>
    <row r="3" spans="1:6" ht="15.75" customHeight="1" x14ac:dyDescent="0.25">
      <c r="A3" s="3" t="s">
        <v>65</v>
      </c>
      <c r="B3" s="26">
        <f>frac_mam_1month * 2.6</f>
        <v>0.15678</v>
      </c>
      <c r="C3" s="26">
        <f>frac_mam_1_5months * 2.6</f>
        <v>0.15678</v>
      </c>
      <c r="D3" s="26">
        <f>frac_mam_6_11months * 2.6</f>
        <v>2.7820000000000004E-2</v>
      </c>
      <c r="E3" s="26">
        <f>frac_mam_12_23months * 2.6</f>
        <v>3.7207820000000006E-3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1.7788861999999999E-2</v>
      </c>
      <c r="E4" s="26">
        <f>frac_sam_12_23months * 2.6</f>
        <v>3.3865780000000003E-3</v>
      </c>
      <c r="F4" s="26">
        <f>frac_sam_24_59months * 2.6</f>
        <v>1.5166319999999999E-2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0.99900000000000011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1.3548203562275001</v>
      </c>
      <c r="D7" s="93">
        <f>diarrhoea_1_5mo</f>
        <v>1.2762358254699999</v>
      </c>
      <c r="E7" s="93">
        <f>diarrhoea_6_11mo</f>
        <v>1.2762358254699999</v>
      </c>
      <c r="F7" s="93">
        <f>diarrhoea_12_23mo</f>
        <v>0.89422657546799988</v>
      </c>
      <c r="G7" s="93">
        <f>diarrhoea_24_59mo</f>
        <v>0.89422657546799988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1.3548203562275001</v>
      </c>
      <c r="D12" s="93">
        <f>diarrhoea_1_5mo</f>
        <v>1.2762358254699999</v>
      </c>
      <c r="E12" s="93">
        <f>diarrhoea_6_11mo</f>
        <v>1.2762358254699999</v>
      </c>
      <c r="F12" s="93">
        <f>diarrhoea_12_23mo</f>
        <v>0.89422657546799988</v>
      </c>
      <c r="G12" s="93">
        <f>diarrhoea_24_59mo</f>
        <v>0.89422657546799988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0.997</v>
      </c>
      <c r="I18" s="93">
        <f>frac_PW_health_facility</f>
        <v>0.997</v>
      </c>
      <c r="J18" s="93">
        <f>frac_PW_health_facility</f>
        <v>0.997</v>
      </c>
      <c r="K18" s="93">
        <f>frac_PW_health_facility</f>
        <v>0.997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0.25800000000000001</v>
      </c>
      <c r="M24" s="93">
        <f>famplan_unmet_need</f>
        <v>0.25800000000000001</v>
      </c>
      <c r="N24" s="93">
        <f>famplan_unmet_need</f>
        <v>0.25800000000000001</v>
      </c>
      <c r="O24" s="93">
        <f>famplan_unmet_need</f>
        <v>0.25800000000000001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1.7701507308960116E-2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7.5863602752686216E-3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1.0760411224365329E-2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0.96395172119140593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110304</v>
      </c>
      <c r="C2" s="75">
        <v>217000</v>
      </c>
      <c r="D2" s="75">
        <v>524000</v>
      </c>
      <c r="E2" s="75">
        <v>747000</v>
      </c>
      <c r="F2" s="75">
        <v>675000</v>
      </c>
      <c r="G2" s="22">
        <f t="shared" ref="G2:G40" si="0">C2+D2+E2+F2</f>
        <v>2163000</v>
      </c>
      <c r="H2" s="22">
        <f t="shared" ref="H2:H40" si="1">(B2 + stillbirth*B2/(1000-stillbirth))/(1-abortion)</f>
        <v>127167.71002663163</v>
      </c>
      <c r="I2" s="22">
        <f>G2-H2</f>
        <v>2035832.2899733684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107036</v>
      </c>
      <c r="C3" s="75">
        <v>221000</v>
      </c>
      <c r="D3" s="75">
        <v>500000</v>
      </c>
      <c r="E3" s="75">
        <v>742000</v>
      </c>
      <c r="F3" s="75">
        <v>680000</v>
      </c>
      <c r="G3" s="22">
        <f t="shared" si="0"/>
        <v>2143000</v>
      </c>
      <c r="H3" s="22">
        <f t="shared" si="1"/>
        <v>123400.0853134115</v>
      </c>
      <c r="I3" s="22">
        <f t="shared" ref="I3:I15" si="3">G3-H3</f>
        <v>2019599.9146865886</v>
      </c>
    </row>
    <row r="4" spans="1:9" ht="15.75" customHeight="1" x14ac:dyDescent="0.25">
      <c r="A4" s="92">
        <f t="shared" si="2"/>
        <v>2022</v>
      </c>
      <c r="B4" s="74">
        <v>103840</v>
      </c>
      <c r="C4" s="75">
        <v>227000</v>
      </c>
      <c r="D4" s="75">
        <v>479000</v>
      </c>
      <c r="E4" s="75">
        <v>731000</v>
      </c>
      <c r="F4" s="75">
        <v>685000</v>
      </c>
      <c r="G4" s="22">
        <f t="shared" si="0"/>
        <v>2122000</v>
      </c>
      <c r="H4" s="22">
        <f t="shared" si="1"/>
        <v>119715.46824381189</v>
      </c>
      <c r="I4" s="22">
        <f t="shared" si="3"/>
        <v>2002284.531756188</v>
      </c>
    </row>
    <row r="5" spans="1:9" ht="15.75" customHeight="1" x14ac:dyDescent="0.25">
      <c r="A5" s="92" t="str">
        <f t="shared" si="2"/>
        <v/>
      </c>
      <c r="B5" s="74">
        <v>101480.45280000001</v>
      </c>
      <c r="C5" s="75">
        <v>234000</v>
      </c>
      <c r="D5" s="75">
        <v>462000</v>
      </c>
      <c r="E5" s="75">
        <v>715000</v>
      </c>
      <c r="F5" s="75">
        <v>691000</v>
      </c>
      <c r="G5" s="22">
        <f t="shared" si="0"/>
        <v>2102000</v>
      </c>
      <c r="H5" s="22">
        <f t="shared" si="1"/>
        <v>116995.1841732093</v>
      </c>
      <c r="I5" s="22">
        <f t="shared" si="3"/>
        <v>1985004.8158267906</v>
      </c>
    </row>
    <row r="6" spans="1:9" ht="15.75" customHeight="1" x14ac:dyDescent="0.25">
      <c r="A6" s="92" t="str">
        <f t="shared" si="2"/>
        <v/>
      </c>
      <c r="B6" s="74">
        <v>99420.695200000016</v>
      </c>
      <c r="C6" s="75">
        <v>242000</v>
      </c>
      <c r="D6" s="75">
        <v>450000</v>
      </c>
      <c r="E6" s="75">
        <v>696000</v>
      </c>
      <c r="F6" s="75">
        <v>697000</v>
      </c>
      <c r="G6" s="22">
        <f t="shared" si="0"/>
        <v>2085000</v>
      </c>
      <c r="H6" s="22">
        <f t="shared" si="1"/>
        <v>114620.52271757803</v>
      </c>
      <c r="I6" s="22">
        <f t="shared" si="3"/>
        <v>1970379.4772824219</v>
      </c>
    </row>
    <row r="7" spans="1:9" ht="15.75" customHeight="1" x14ac:dyDescent="0.25">
      <c r="A7" s="92" t="str">
        <f t="shared" si="2"/>
        <v/>
      </c>
      <c r="B7" s="74">
        <v>97359.074999999997</v>
      </c>
      <c r="C7" s="75">
        <v>250000</v>
      </c>
      <c r="D7" s="75">
        <v>443000</v>
      </c>
      <c r="E7" s="75">
        <v>673000</v>
      </c>
      <c r="F7" s="75">
        <v>706000</v>
      </c>
      <c r="G7" s="22">
        <f t="shared" si="0"/>
        <v>2072000</v>
      </c>
      <c r="H7" s="22">
        <f t="shared" si="1"/>
        <v>112243.71390032164</v>
      </c>
      <c r="I7" s="22">
        <f t="shared" si="3"/>
        <v>1959756.2860996784</v>
      </c>
    </row>
    <row r="8" spans="1:9" ht="15.75" customHeight="1" x14ac:dyDescent="0.25">
      <c r="A8" s="92" t="str">
        <f t="shared" si="2"/>
        <v/>
      </c>
      <c r="B8" s="74">
        <v>95737.640000000014</v>
      </c>
      <c r="C8" s="75">
        <v>257000</v>
      </c>
      <c r="D8" s="75">
        <v>441000</v>
      </c>
      <c r="E8" s="75">
        <v>645000</v>
      </c>
      <c r="F8" s="75">
        <v>714000</v>
      </c>
      <c r="G8" s="22">
        <f t="shared" si="0"/>
        <v>2057000</v>
      </c>
      <c r="H8" s="22">
        <f t="shared" si="1"/>
        <v>110374.38753040733</v>
      </c>
      <c r="I8" s="22">
        <f t="shared" si="3"/>
        <v>1946625.6124695926</v>
      </c>
    </row>
    <row r="9" spans="1:9" ht="15.75" customHeight="1" x14ac:dyDescent="0.25">
      <c r="A9" s="92" t="str">
        <f t="shared" si="2"/>
        <v/>
      </c>
      <c r="B9" s="74">
        <v>94103.47500000002</v>
      </c>
      <c r="C9" s="75">
        <v>265000</v>
      </c>
      <c r="D9" s="75">
        <v>443000</v>
      </c>
      <c r="E9" s="75">
        <v>615000</v>
      </c>
      <c r="F9" s="75">
        <v>724000</v>
      </c>
      <c r="G9" s="22">
        <f t="shared" si="0"/>
        <v>2047000</v>
      </c>
      <c r="H9" s="22">
        <f t="shared" si="1"/>
        <v>108490.3849479473</v>
      </c>
      <c r="I9" s="22">
        <f t="shared" si="3"/>
        <v>1938509.6150520528</v>
      </c>
    </row>
    <row r="10" spans="1:9" ht="15.75" customHeight="1" x14ac:dyDescent="0.25">
      <c r="A10" s="92" t="str">
        <f t="shared" si="2"/>
        <v/>
      </c>
      <c r="B10" s="74">
        <v>92457.450000000012</v>
      </c>
      <c r="C10" s="75">
        <v>272000</v>
      </c>
      <c r="D10" s="75">
        <v>449000</v>
      </c>
      <c r="E10" s="75">
        <v>582000</v>
      </c>
      <c r="F10" s="75">
        <v>732000</v>
      </c>
      <c r="G10" s="22">
        <f t="shared" si="0"/>
        <v>2035000</v>
      </c>
      <c r="H10" s="22">
        <f t="shared" si="1"/>
        <v>106592.70916196868</v>
      </c>
      <c r="I10" s="22">
        <f t="shared" si="3"/>
        <v>1928407.2908380313</v>
      </c>
    </row>
    <row r="11" spans="1:9" ht="15.75" customHeight="1" x14ac:dyDescent="0.25">
      <c r="A11" s="92" t="str">
        <f t="shared" si="2"/>
        <v/>
      </c>
      <c r="B11" s="74">
        <v>90800.435000000012</v>
      </c>
      <c r="C11" s="75">
        <v>277000</v>
      </c>
      <c r="D11" s="75">
        <v>458000</v>
      </c>
      <c r="E11" s="75">
        <v>551000</v>
      </c>
      <c r="F11" s="75">
        <v>737000</v>
      </c>
      <c r="G11" s="22">
        <f t="shared" si="0"/>
        <v>2023000</v>
      </c>
      <c r="H11" s="22">
        <f t="shared" si="1"/>
        <v>104682.36318149853</v>
      </c>
      <c r="I11" s="22">
        <f t="shared" si="3"/>
        <v>1918317.6368185014</v>
      </c>
    </row>
    <row r="12" spans="1:9" ht="15.75" customHeight="1" x14ac:dyDescent="0.25">
      <c r="A12" s="92" t="str">
        <f t="shared" si="2"/>
        <v/>
      </c>
      <c r="B12" s="74">
        <v>89143</v>
      </c>
      <c r="C12" s="75">
        <v>280000</v>
      </c>
      <c r="D12" s="75">
        <v>468000</v>
      </c>
      <c r="E12" s="75">
        <v>524000</v>
      </c>
      <c r="F12" s="75">
        <v>736000</v>
      </c>
      <c r="G12" s="22">
        <f t="shared" si="0"/>
        <v>2008000</v>
      </c>
      <c r="H12" s="22">
        <f t="shared" si="1"/>
        <v>102771.53298977391</v>
      </c>
      <c r="I12" s="22">
        <f t="shared" si="3"/>
        <v>1905228.4670102261</v>
      </c>
    </row>
    <row r="13" spans="1:9" ht="15.75" customHeight="1" x14ac:dyDescent="0.25">
      <c r="A13" s="92" t="str">
        <f t="shared" si="2"/>
        <v/>
      </c>
      <c r="B13" s="74">
        <v>214000</v>
      </c>
      <c r="C13" s="75">
        <v>553000</v>
      </c>
      <c r="D13" s="75">
        <v>748000</v>
      </c>
      <c r="E13" s="75">
        <v>672000</v>
      </c>
      <c r="F13" s="75">
        <v>1.5556672499999998E-3</v>
      </c>
      <c r="G13" s="22">
        <f t="shared" si="0"/>
        <v>1973000.0015556673</v>
      </c>
      <c r="H13" s="22">
        <f t="shared" si="1"/>
        <v>246717.16298320249</v>
      </c>
      <c r="I13" s="22">
        <f t="shared" si="3"/>
        <v>1726282.8385724649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1.5556672499999998E-3</v>
      </c>
    </row>
    <row r="4" spans="1:8" ht="15.75" customHeight="1" x14ac:dyDescent="0.25">
      <c r="B4" s="24" t="s">
        <v>7</v>
      </c>
      <c r="C4" s="76">
        <v>0.103368715348678</v>
      </c>
    </row>
    <row r="5" spans="1:8" ht="15.75" customHeight="1" x14ac:dyDescent="0.25">
      <c r="B5" s="24" t="s">
        <v>8</v>
      </c>
      <c r="C5" s="76">
        <v>3.3877446058927924E-2</v>
      </c>
    </row>
    <row r="6" spans="1:8" ht="15.75" customHeight="1" x14ac:dyDescent="0.25">
      <c r="B6" s="24" t="s">
        <v>10</v>
      </c>
      <c r="C6" s="76">
        <v>0.15170133606559125</v>
      </c>
    </row>
    <row r="7" spans="1:8" ht="15.75" customHeight="1" x14ac:dyDescent="0.25">
      <c r="B7" s="24" t="s">
        <v>13</v>
      </c>
      <c r="C7" s="76">
        <v>0.15810734833112899</v>
      </c>
    </row>
    <row r="8" spans="1:8" ht="15.75" customHeight="1" x14ac:dyDescent="0.25">
      <c r="B8" s="24" t="s">
        <v>14</v>
      </c>
      <c r="C8" s="76">
        <v>4.5157995770641645E-7</v>
      </c>
    </row>
    <row r="9" spans="1:8" ht="15.75" customHeight="1" x14ac:dyDescent="0.25">
      <c r="B9" s="24" t="s">
        <v>27</v>
      </c>
      <c r="C9" s="76">
        <v>0.29426926866911002</v>
      </c>
    </row>
    <row r="10" spans="1:8" ht="15.75" customHeight="1" x14ac:dyDescent="0.25">
      <c r="B10" s="24" t="s">
        <v>15</v>
      </c>
      <c r="C10" s="76">
        <v>0.25711976669660608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5.2888367371958303E-3</v>
      </c>
      <c r="D14" s="76">
        <v>5.2888367371958303E-3</v>
      </c>
      <c r="E14" s="76">
        <v>2.2566366303503099E-3</v>
      </c>
      <c r="F14" s="76">
        <v>2.2566366303503099E-3</v>
      </c>
    </row>
    <row r="15" spans="1:8" ht="15.75" customHeight="1" x14ac:dyDescent="0.25">
      <c r="B15" s="24" t="s">
        <v>16</v>
      </c>
      <c r="C15" s="76">
        <v>8.2275717665812403E-2</v>
      </c>
      <c r="D15" s="76">
        <v>8.2275717665812403E-2</v>
      </c>
      <c r="E15" s="76">
        <v>4.1925280441415393E-2</v>
      </c>
      <c r="F15" s="76">
        <v>4.1925280441415393E-2</v>
      </c>
    </row>
    <row r="16" spans="1:8" ht="15.75" customHeight="1" x14ac:dyDescent="0.25">
      <c r="B16" s="24" t="s">
        <v>17</v>
      </c>
      <c r="C16" s="76">
        <v>2.7944553582692499E-2</v>
      </c>
      <c r="D16" s="76">
        <v>2.7944553582692499E-2</v>
      </c>
      <c r="E16" s="76">
        <v>3.3641397559298597E-2</v>
      </c>
      <c r="F16" s="76">
        <v>3.3641397559298597E-2</v>
      </c>
    </row>
    <row r="17" spans="1:8" ht="15.75" customHeight="1" x14ac:dyDescent="0.25">
      <c r="B17" s="24" t="s">
        <v>18</v>
      </c>
      <c r="C17" s="76">
        <v>6.3633809603924112E-6</v>
      </c>
      <c r="D17" s="76">
        <v>6.3633809603924112E-6</v>
      </c>
      <c r="E17" s="76">
        <v>1.8134773395203598E-5</v>
      </c>
      <c r="F17" s="76">
        <v>1.8134773395203598E-5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1.9399202332411497E-4</v>
      </c>
      <c r="D19" s="76">
        <v>1.9399202332411497E-4</v>
      </c>
      <c r="E19" s="76">
        <v>6.1483566601212896E-5</v>
      </c>
      <c r="F19" s="76">
        <v>6.1483566601212896E-5</v>
      </c>
    </row>
    <row r="20" spans="1:8" ht="15.75" customHeight="1" x14ac:dyDescent="0.25">
      <c r="B20" s="24" t="s">
        <v>21</v>
      </c>
      <c r="C20" s="76">
        <v>1.41049852701262E-2</v>
      </c>
      <c r="D20" s="76">
        <v>1.41049852701262E-2</v>
      </c>
      <c r="E20" s="76">
        <v>6.0997311416566705E-3</v>
      </c>
      <c r="F20" s="76">
        <v>6.0997311416566705E-3</v>
      </c>
    </row>
    <row r="21" spans="1:8" ht="15.75" customHeight="1" x14ac:dyDescent="0.25">
      <c r="B21" s="24" t="s">
        <v>22</v>
      </c>
      <c r="C21" s="76">
        <v>0.17347431471939001</v>
      </c>
      <c r="D21" s="76">
        <v>0.17347431471939001</v>
      </c>
      <c r="E21" s="76">
        <v>0.36754563236795001</v>
      </c>
      <c r="F21" s="76">
        <v>0.36754563236795001</v>
      </c>
    </row>
    <row r="22" spans="1:8" ht="15.75" customHeight="1" x14ac:dyDescent="0.25">
      <c r="B22" s="24" t="s">
        <v>23</v>
      </c>
      <c r="C22" s="76">
        <v>0.69671123662049861</v>
      </c>
      <c r="D22" s="76">
        <v>0.69671123662049861</v>
      </c>
      <c r="E22" s="76">
        <v>0.54845170351933259</v>
      </c>
      <c r="F22" s="76">
        <v>0.54845170351933259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5.7999999999999996E-2</v>
      </c>
    </row>
    <row r="28" spans="1:8" ht="15.75" customHeight="1" x14ac:dyDescent="0.25">
      <c r="B28" s="24" t="s">
        <v>40</v>
      </c>
      <c r="C28" s="76">
        <v>0.12039999999999999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0.1323</v>
      </c>
    </row>
    <row r="33" spans="2:3" ht="15.75" customHeight="1" x14ac:dyDescent="0.25">
      <c r="B33" s="24" t="s">
        <v>45</v>
      </c>
      <c r="C33" s="76">
        <v>0.1249</v>
      </c>
    </row>
    <row r="34" spans="2:3" ht="15.75" customHeight="1" x14ac:dyDescent="0.25">
      <c r="B34" s="24" t="s">
        <v>46</v>
      </c>
      <c r="C34" s="76">
        <v>0.22760000000000002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0.79135035396816689</v>
      </c>
      <c r="D2" s="77">
        <v>0.79530000000000001</v>
      </c>
      <c r="E2" s="77">
        <v>0.85909999999999997</v>
      </c>
      <c r="F2" s="77">
        <v>0.81030000000000002</v>
      </c>
      <c r="G2" s="77">
        <v>0.83160000000000001</v>
      </c>
    </row>
    <row r="3" spans="1:15" ht="15.75" customHeight="1" x14ac:dyDescent="0.25">
      <c r="A3" s="5"/>
      <c r="B3" s="11" t="s">
        <v>118</v>
      </c>
      <c r="C3" s="77">
        <v>0.1164</v>
      </c>
      <c r="D3" s="77">
        <v>0.1164</v>
      </c>
      <c r="E3" s="77">
        <v>7.8700000000000006E-2</v>
      </c>
      <c r="F3" s="77">
        <v>0.14980000000000002</v>
      </c>
      <c r="G3" s="77">
        <v>0.1323</v>
      </c>
    </row>
    <row r="4" spans="1:15" ht="15.75" customHeight="1" x14ac:dyDescent="0.25">
      <c r="A4" s="5"/>
      <c r="B4" s="11" t="s">
        <v>116</v>
      </c>
      <c r="C4" s="78">
        <v>7.9699999999999993E-2</v>
      </c>
      <c r="D4" s="78">
        <v>7.9699999999999993E-2</v>
      </c>
      <c r="E4" s="78">
        <v>2.41E-2</v>
      </c>
      <c r="F4" s="78">
        <v>2.2099999999999998E-2</v>
      </c>
      <c r="G4" s="78">
        <v>2.86E-2</v>
      </c>
    </row>
    <row r="5" spans="1:15" ht="15.75" customHeight="1" x14ac:dyDescent="0.25">
      <c r="A5" s="5"/>
      <c r="B5" s="11" t="s">
        <v>119</v>
      </c>
      <c r="C5" s="78">
        <v>8.5670199999999998E-3</v>
      </c>
      <c r="D5" s="78">
        <v>8.5690000000000002E-3</v>
      </c>
      <c r="E5" s="78">
        <v>3.8100000000000002E-2</v>
      </c>
      <c r="F5" s="78">
        <v>1.7899999999999999E-2</v>
      </c>
      <c r="G5" s="78">
        <v>7.4660000000000004E-3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0.79449999999999998</v>
      </c>
      <c r="D8" s="77">
        <v>0.79449999999999998</v>
      </c>
      <c r="E8" s="77">
        <v>0.9426000000000001</v>
      </c>
      <c r="F8" s="77">
        <v>0.97109999999999996</v>
      </c>
      <c r="G8" s="77">
        <v>0.91709999999999992</v>
      </c>
    </row>
    <row r="9" spans="1:15" ht="15.75" customHeight="1" x14ac:dyDescent="0.25">
      <c r="B9" s="7" t="s">
        <v>121</v>
      </c>
      <c r="C9" s="77">
        <v>0.12509999999999999</v>
      </c>
      <c r="D9" s="77">
        <v>0.12509999999999999</v>
      </c>
      <c r="E9" s="77">
        <v>3.9900000000000005E-2</v>
      </c>
      <c r="F9" s="77">
        <v>2.6200000000000001E-2</v>
      </c>
      <c r="G9" s="77">
        <v>6.3600000000000004E-2</v>
      </c>
    </row>
    <row r="10" spans="1:15" ht="15.75" customHeight="1" x14ac:dyDescent="0.25">
      <c r="B10" s="7" t="s">
        <v>122</v>
      </c>
      <c r="C10" s="78">
        <v>6.0299999999999999E-2</v>
      </c>
      <c r="D10" s="78">
        <v>6.0299999999999999E-2</v>
      </c>
      <c r="E10" s="78">
        <v>1.0700000000000001E-2</v>
      </c>
      <c r="F10" s="78">
        <v>1.4310700000000002E-3</v>
      </c>
      <c r="G10" s="78">
        <v>1.3500000000000002E-2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6.8418699999999999E-3</v>
      </c>
      <c r="F11" s="78">
        <v>1.3025300000000001E-3</v>
      </c>
      <c r="G11" s="78">
        <v>5.8331999999999993E-3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0.24705571949999999</v>
      </c>
      <c r="D14" s="79">
        <v>0.22576595799400001</v>
      </c>
      <c r="E14" s="79">
        <v>0.22576595799400001</v>
      </c>
      <c r="F14" s="79">
        <v>9.01791644541E-2</v>
      </c>
      <c r="G14" s="79">
        <v>9.01791644541E-2</v>
      </c>
      <c r="H14" s="80">
        <v>0.24100000000000002</v>
      </c>
      <c r="I14" s="80">
        <v>0.24100000000000002</v>
      </c>
      <c r="J14" s="80">
        <v>0.24100000000000002</v>
      </c>
      <c r="K14" s="80">
        <v>0.24100000000000002</v>
      </c>
      <c r="L14" s="80">
        <v>0.22675999999999999</v>
      </c>
      <c r="M14" s="80">
        <v>0.22675999999999999</v>
      </c>
      <c r="N14" s="80">
        <v>0.22675999999999999</v>
      </c>
      <c r="O14" s="80">
        <v>0.22675999999999999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0.14687391037133424</v>
      </c>
      <c r="D15" s="77">
        <f t="shared" si="0"/>
        <v>0.13421720875929435</v>
      </c>
      <c r="E15" s="77">
        <f t="shared" si="0"/>
        <v>0.13421720875929435</v>
      </c>
      <c r="F15" s="77">
        <f t="shared" si="0"/>
        <v>5.3611252328822502E-2</v>
      </c>
      <c r="G15" s="77">
        <f t="shared" si="0"/>
        <v>5.3611252328822502E-2</v>
      </c>
      <c r="H15" s="77">
        <f t="shared" si="0"/>
        <v>0.14327380265119324</v>
      </c>
      <c r="I15" s="77">
        <f t="shared" si="0"/>
        <v>0.14327380265119324</v>
      </c>
      <c r="J15" s="77">
        <f t="shared" si="0"/>
        <v>0.14327380265119324</v>
      </c>
      <c r="K15" s="77">
        <f t="shared" si="0"/>
        <v>0.14327380265119324</v>
      </c>
      <c r="L15" s="77">
        <f t="shared" si="0"/>
        <v>0.13480816385553765</v>
      </c>
      <c r="M15" s="77">
        <f t="shared" si="0"/>
        <v>0.13480816385553765</v>
      </c>
      <c r="N15" s="77">
        <f t="shared" si="0"/>
        <v>0.13480816385553765</v>
      </c>
      <c r="O15" s="77">
        <f t="shared" si="0"/>
        <v>0.13480816385553765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0.31819999999999998</v>
      </c>
      <c r="D2" s="78">
        <v>0.1386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0.25420000000000004</v>
      </c>
      <c r="D3" s="78">
        <v>0.23760000000000001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0.24399999999999999</v>
      </c>
      <c r="D4" s="78">
        <v>0.26839999999999997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0.18359999999999999</v>
      </c>
      <c r="D5" s="77">
        <f t="shared" ref="D5:G5" si="0">1-SUM(D2:D4)</f>
        <v>0.35540000000000005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4.4499999999999998E-2</v>
      </c>
      <c r="D2" s="28">
        <v>4.4499999999999998E-2</v>
      </c>
      <c r="E2" s="28">
        <v>4.4300000000000006E-2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2.1805830000000002E-2</v>
      </c>
      <c r="D4" s="28">
        <v>2.16919E-2</v>
      </c>
      <c r="E4" s="28">
        <v>2.16919E-2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0.22576595799400001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0.1386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67.23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29.09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13.62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0.111</v>
      </c>
      <c r="C18" s="85">
        <v>0.95</v>
      </c>
      <c r="D18" s="86">
        <v>12.17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12.17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142.81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19.82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19.809999999999999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19.82</v>
      </c>
      <c r="E27" s="86" t="s">
        <v>201</v>
      </c>
    </row>
    <row r="28" spans="1:5" ht="15.75" customHeight="1" x14ac:dyDescent="0.25">
      <c r="A28" s="53" t="s">
        <v>84</v>
      </c>
      <c r="B28" s="85">
        <v>0.45299999999999996</v>
      </c>
      <c r="C28" s="85">
        <v>0.95</v>
      </c>
      <c r="D28" s="86">
        <v>1.01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133.51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407.65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0.56000000000000005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2020-09-23T13:15:50Z</dcterms:modified>
</cp:coreProperties>
</file>