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E24043D-BF7B-47F6-9996-08C9F2EA1A9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<sst xmlns="http://schemas.openxmlformats.org/spreadsheetml/2006/main" count="1117" uniqueCount="272">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</sst>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1149900</v>
      </c>
    </row>
    <row r="8" spans="1:3" ht="15" customHeight="1" x14ac:dyDescent="0.25">
      <c r="B8" s="7" t="s">
        <v>106</v>
      </c>
      <c r="C8" s="66">
        <v>0.52200000000000002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0.369639015197754</v>
      </c>
    </row>
    <row r="11" spans="1:3" ht="15" customHeight="1" x14ac:dyDescent="0.25">
      <c r="B11" s="7" t="s">
        <v>108</v>
      </c>
      <c r="C11" s="66">
        <v>0.76</v>
      </c>
    </row>
    <row r="12" spans="1:3" ht="15" customHeight="1" x14ac:dyDescent="0.25">
      <c r="B12" s="7" t="s">
        <v>109</v>
      </c>
      <c r="C12" s="66">
        <v>0.7659999999999999</v>
      </c>
    </row>
    <row r="13" spans="1:3" ht="15" customHeight="1" x14ac:dyDescent="0.25">
      <c r="B13" s="7" t="s">
        <v>110</v>
      </c>
      <c r="C13" s="66">
        <v>0.625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0.13070000000000001</v>
      </c>
    </row>
    <row r="24" spans="1:3" ht="15" customHeight="1" x14ac:dyDescent="0.25">
      <c r="B24" s="20" t="s">
        <v>102</v>
      </c>
      <c r="C24" s="67">
        <v>0.4617</v>
      </c>
    </row>
    <row r="25" spans="1:3" ht="15" customHeight="1" x14ac:dyDescent="0.25">
      <c r="B25" s="20" t="s">
        <v>103</v>
      </c>
      <c r="C25" s="67">
        <v>0.31920000000000004</v>
      </c>
    </row>
    <row r="26" spans="1:3" ht="15" customHeight="1" x14ac:dyDescent="0.25">
      <c r="B26" s="20" t="s">
        <v>104</v>
      </c>
      <c r="C26" s="67">
        <v>8.8399999999999992E-2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4.5999999999999999E-2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0.64500000001490121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81.7</v>
      </c>
      <c r="D38" s="17"/>
      <c r="E38" s="18"/>
    </row>
    <row r="39" spans="1:5" ht="15" customHeight="1" x14ac:dyDescent="0.25">
      <c r="B39" s="16" t="s">
        <v>90</v>
      </c>
      <c r="C39" s="68">
        <v>110.5</v>
      </c>
      <c r="D39" s="17"/>
      <c r="E39" s="17"/>
    </row>
    <row r="40" spans="1:5" ht="15" customHeight="1" x14ac:dyDescent="0.25">
      <c r="B40" s="16" t="s">
        <v>171</v>
      </c>
      <c r="C40" s="68">
        <v>13.6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1.61E-2</v>
      </c>
      <c r="D45" s="17"/>
    </row>
    <row r="46" spans="1:5" ht="15.75" customHeight="1" x14ac:dyDescent="0.25">
      <c r="B46" s="16" t="s">
        <v>11</v>
      </c>
      <c r="C46" s="67">
        <v>8.3970000000000003E-2</v>
      </c>
      <c r="D46" s="17"/>
    </row>
    <row r="47" spans="1:5" ht="15.75" customHeight="1" x14ac:dyDescent="0.25">
      <c r="B47" s="16" t="s">
        <v>12</v>
      </c>
      <c r="C47" s="67">
        <v>0.26740999999999998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0.63252000000000008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2.4366421738150001</v>
      </c>
      <c r="D51" s="17"/>
    </row>
    <row r="52" spans="1:4" ht="15" customHeight="1" x14ac:dyDescent="0.25">
      <c r="B52" s="16" t="s">
        <v>125</v>
      </c>
      <c r="C52" s="65">
        <v>2.23914439117</v>
      </c>
    </row>
    <row r="53" spans="1:4" ht="15.75" customHeight="1" x14ac:dyDescent="0.25">
      <c r="B53" s="16" t="s">
        <v>126</v>
      </c>
      <c r="C53" s="65">
        <v>2.23914439117</v>
      </c>
    </row>
    <row r="54" spans="1:4" ht="15.75" customHeight="1" x14ac:dyDescent="0.25">
      <c r="B54" s="16" t="s">
        <v>127</v>
      </c>
      <c r="C54" s="65">
        <v>1.9000051096299899</v>
      </c>
    </row>
    <row r="55" spans="1:4" ht="15.75" customHeight="1" x14ac:dyDescent="0.25">
      <c r="B55" s="16" t="s">
        <v>128</v>
      </c>
      <c r="C55" s="65">
        <v>1.9000051096299899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0.41310871141051275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2.4366421738150001</v>
      </c>
      <c r="C2" s="26">
        <f>'Baseline year population inputs'!C52</f>
        <v>2.23914439117</v>
      </c>
      <c r="D2" s="26">
        <f>'Baseline year population inputs'!C53</f>
        <v>2.23914439117</v>
      </c>
      <c r="E2" s="26">
        <f>'Baseline year population inputs'!C54</f>
        <v>1.9000051096299899</v>
      </c>
      <c r="F2" s="26">
        <f>'Baseline year population inputs'!C55</f>
        <v>1.9000051096299899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0.20566000000000001</v>
      </c>
      <c r="E3" s="26">
        <f>frac_mam_12_23months * 2.6</f>
        <v>0.19682000000000002</v>
      </c>
      <c r="F3" s="26">
        <f>frac_mam_24_59months * 2.6</f>
        <v>8.0600000000000005E-2</v>
      </c>
    </row>
    <row r="4" spans="1:6" ht="15.75" customHeight="1" x14ac:dyDescent="0.25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0.12558000000000002</v>
      </c>
      <c r="E4" s="26">
        <f>frac_sam_12_23months * 2.6</f>
        <v>0.12766000000000002</v>
      </c>
      <c r="F4" s="26">
        <f>frac_sam_24_59months * 2.6</f>
        <v>3.1460000000000002E-2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0.52200000000000002</v>
      </c>
      <c r="E2" s="93">
        <f>food_insecure</f>
        <v>0.52200000000000002</v>
      </c>
      <c r="F2" s="93">
        <f>food_insecure</f>
        <v>0.52200000000000002</v>
      </c>
      <c r="G2" s="93">
        <f>food_insecure</f>
        <v>0.52200000000000002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0.7659999999999999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0.52200000000000002</v>
      </c>
      <c r="F5" s="93">
        <f>food_insecure</f>
        <v>0.52200000000000002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2.4366421738150001</v>
      </c>
      <c r="D7" s="93">
        <f>diarrhoea_1_5mo</f>
        <v>2.23914439117</v>
      </c>
      <c r="E7" s="93">
        <f>diarrhoea_6_11mo</f>
        <v>2.23914439117</v>
      </c>
      <c r="F7" s="93">
        <f>diarrhoea_12_23mo</f>
        <v>1.9000051096299899</v>
      </c>
      <c r="G7" s="93">
        <f>diarrhoea_24_59mo</f>
        <v>1.9000051096299899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0.52200000000000002</v>
      </c>
      <c r="F8" s="93">
        <f>food_insecure</f>
        <v>0.52200000000000002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2.4366421738150001</v>
      </c>
      <c r="D12" s="93">
        <f>diarrhoea_1_5mo</f>
        <v>2.23914439117</v>
      </c>
      <c r="E12" s="93">
        <f>diarrhoea_6_11mo</f>
        <v>2.23914439117</v>
      </c>
      <c r="F12" s="93">
        <f>diarrhoea_12_23mo</f>
        <v>1.9000051096299899</v>
      </c>
      <c r="G12" s="93">
        <f>diarrhoea_24_59mo</f>
        <v>1.9000051096299899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0.52200000000000002</v>
      </c>
      <c r="I15" s="93">
        <f>food_insecure</f>
        <v>0.52200000000000002</v>
      </c>
      <c r="J15" s="93">
        <f>food_insecure</f>
        <v>0.52200000000000002</v>
      </c>
      <c r="K15" s="93">
        <f>food_insecure</f>
        <v>0.52200000000000002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</v>
      </c>
      <c r="I18" s="93">
        <f>frac_PW_health_facility</f>
        <v>0.76</v>
      </c>
      <c r="J18" s="93">
        <f>frac_PW_health_facility</f>
        <v>0.76</v>
      </c>
      <c r="K18" s="93">
        <f>frac_PW_health_facility</f>
        <v>0.76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0.625</v>
      </c>
      <c r="M24" s="93">
        <f>famplan_unmet_need</f>
        <v>0.625</v>
      </c>
      <c r="N24" s="93">
        <f>famplan_unmet_need</f>
        <v>0.625</v>
      </c>
      <c r="O24" s="93">
        <f>famplan_unmet_need</f>
        <v>0.625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0.37797705370712276</v>
      </c>
      <c r="M25" s="93">
        <f>(1-food_insecure)*(0.49)+food_insecure*(0.7)</f>
        <v>0.59962000000000004</v>
      </c>
      <c r="N25" s="93">
        <f>(1-food_insecure)*(0.49)+food_insecure*(0.7)</f>
        <v>0.59962000000000004</v>
      </c>
      <c r="O25" s="93">
        <f>(1-food_insecure)*(0.49)+food_insecure*(0.7)</f>
        <v>0.59962000000000004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0.16199016587448117</v>
      </c>
      <c r="M26" s="93">
        <f>(1-food_insecure)*(0.21)+food_insecure*(0.3)</f>
        <v>0.25697999999999999</v>
      </c>
      <c r="N26" s="93">
        <f>(1-food_insecure)*(0.21)+food_insecure*(0.3)</f>
        <v>0.25697999999999999</v>
      </c>
      <c r="O26" s="93">
        <f>(1-food_insecure)*(0.21)+food_insecure*(0.3)</f>
        <v>0.25697999999999999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9.0393765220642075E-2</v>
      </c>
      <c r="M27" s="93">
        <f>(1-food_insecure)*(0.3)</f>
        <v>0.1434</v>
      </c>
      <c r="N27" s="93">
        <f>(1-food_insecure)*(0.3)</f>
        <v>0.1434</v>
      </c>
      <c r="O27" s="93">
        <f>(1-food_insecure)*(0.3)</f>
        <v>0.1434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0.369639015197754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260207</v>
      </c>
      <c r="C2" s="75">
        <v>450000</v>
      </c>
      <c r="D2" s="75">
        <v>711000</v>
      </c>
      <c r="E2" s="75">
        <v>41000</v>
      </c>
      <c r="F2" s="75">
        <v>34000</v>
      </c>
      <c r="G2" s="22">
        <f t="shared" ref="G2:G40" si="0">C2+D2+E2+F2</f>
        <v>1236000</v>
      </c>
      <c r="H2" s="22">
        <f t="shared" ref="H2:H40" si="1">(B2 + stillbirth*B2/(1000-stillbirth))/(1-abortion)</f>
        <v>306568.7840786454</v>
      </c>
      <c r="I2" s="22">
        <f>G2-H2</f>
        <v>929431.2159213546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264458</v>
      </c>
      <c r="C3" s="75">
        <v>460000</v>
      </c>
      <c r="D3" s="75">
        <v>730000</v>
      </c>
      <c r="E3" s="75">
        <v>41000</v>
      </c>
      <c r="F3" s="75">
        <v>35000</v>
      </c>
      <c r="G3" s="22">
        <f t="shared" si="0"/>
        <v>1266000</v>
      </c>
      <c r="H3" s="22">
        <f t="shared" si="1"/>
        <v>311577.19623173244</v>
      </c>
      <c r="I3" s="22">
        <f t="shared" ref="I3:I15" si="3">G3-H3</f>
        <v>954422.80376826762</v>
      </c>
    </row>
    <row r="4" spans="1:9" ht="15.75" customHeight="1" x14ac:dyDescent="0.25">
      <c r="A4" s="92">
        <f t="shared" si="2"/>
        <v>2022</v>
      </c>
      <c r="B4" s="74">
        <v>268677</v>
      </c>
      <c r="C4" s="75">
        <v>471000</v>
      </c>
      <c r="D4" s="75">
        <v>750000</v>
      </c>
      <c r="E4" s="75">
        <v>41000</v>
      </c>
      <c r="F4" s="75">
        <v>36000</v>
      </c>
      <c r="G4" s="22">
        <f t="shared" si="0"/>
        <v>1298000</v>
      </c>
      <c r="H4" s="22">
        <f t="shared" si="1"/>
        <v>316547.90685837896</v>
      </c>
      <c r="I4" s="22">
        <f t="shared" si="3"/>
        <v>981452.09314162098</v>
      </c>
    </row>
    <row r="5" spans="1:9" ht="15.75" customHeight="1" x14ac:dyDescent="0.25">
      <c r="A5" s="92" t="str">
        <f t="shared" si="2"/>
        <v/>
      </c>
      <c r="B5" s="74">
        <v>267801.3468</v>
      </c>
      <c r="C5" s="75">
        <v>482000</v>
      </c>
      <c r="D5" s="75">
        <v>770000</v>
      </c>
      <c r="E5" s="75">
        <v>42000</v>
      </c>
      <c r="F5" s="75">
        <v>36000</v>
      </c>
      <c r="G5" s="22">
        <f t="shared" si="0"/>
        <v>1330000</v>
      </c>
      <c r="H5" s="22">
        <f t="shared" si="1"/>
        <v>315516.23616236163</v>
      </c>
      <c r="I5" s="22">
        <f t="shared" si="3"/>
        <v>1014483.7638376383</v>
      </c>
    </row>
    <row r="6" spans="1:9" ht="15.75" customHeight="1" x14ac:dyDescent="0.25">
      <c r="A6" s="92" t="str">
        <f t="shared" si="2"/>
        <v/>
      </c>
      <c r="B6" s="74">
        <v>268710.20979999995</v>
      </c>
      <c r="C6" s="75">
        <v>492000</v>
      </c>
      <c r="D6" s="75">
        <v>790000</v>
      </c>
      <c r="E6" s="75">
        <v>43000</v>
      </c>
      <c r="F6" s="75">
        <v>37000</v>
      </c>
      <c r="G6" s="22">
        <f t="shared" si="0"/>
        <v>1362000</v>
      </c>
      <c r="H6" s="22">
        <f t="shared" si="1"/>
        <v>316587.0337381534</v>
      </c>
      <c r="I6" s="22">
        <f t="shared" si="3"/>
        <v>1045412.9662618466</v>
      </c>
    </row>
    <row r="7" spans="1:9" ht="15.75" customHeight="1" x14ac:dyDescent="0.25">
      <c r="A7" s="92" t="str">
        <f t="shared" si="2"/>
        <v/>
      </c>
      <c r="B7" s="74">
        <v>269485.63199999998</v>
      </c>
      <c r="C7" s="75">
        <v>500000</v>
      </c>
      <c r="D7" s="75">
        <v>810000</v>
      </c>
      <c r="E7" s="75">
        <v>43000</v>
      </c>
      <c r="F7" s="75">
        <v>37000</v>
      </c>
      <c r="G7" s="22">
        <f t="shared" si="0"/>
        <v>1390000</v>
      </c>
      <c r="H7" s="22">
        <f t="shared" si="1"/>
        <v>317500.61500615004</v>
      </c>
      <c r="I7" s="22">
        <f t="shared" si="3"/>
        <v>1072499.38499385</v>
      </c>
    </row>
    <row r="8" spans="1:9" ht="15.75" customHeight="1" x14ac:dyDescent="0.25">
      <c r="A8" s="92" t="str">
        <f t="shared" si="2"/>
        <v/>
      </c>
      <c r="B8" s="74">
        <v>270491.43</v>
      </c>
      <c r="C8" s="75">
        <v>507000</v>
      </c>
      <c r="D8" s="75">
        <v>832000</v>
      </c>
      <c r="E8" s="75">
        <v>44000</v>
      </c>
      <c r="F8" s="75">
        <v>37000</v>
      </c>
      <c r="G8" s="22">
        <f t="shared" si="0"/>
        <v>1420000</v>
      </c>
      <c r="H8" s="22">
        <f t="shared" si="1"/>
        <v>318685.61875273922</v>
      </c>
      <c r="I8" s="22">
        <f t="shared" si="3"/>
        <v>1101314.3812472608</v>
      </c>
    </row>
    <row r="9" spans="1:9" ht="15.75" customHeight="1" x14ac:dyDescent="0.25">
      <c r="A9" s="92" t="str">
        <f t="shared" si="2"/>
        <v/>
      </c>
      <c r="B9" s="74">
        <v>271374.48200000002</v>
      </c>
      <c r="C9" s="75">
        <v>512000</v>
      </c>
      <c r="D9" s="75">
        <v>853000</v>
      </c>
      <c r="E9" s="75">
        <v>46000</v>
      </c>
      <c r="F9" s="75">
        <v>37000</v>
      </c>
      <c r="G9" s="22">
        <f t="shared" si="0"/>
        <v>1448000</v>
      </c>
      <c r="H9" s="22">
        <f t="shared" si="1"/>
        <v>319726.00651293877</v>
      </c>
      <c r="I9" s="22">
        <f t="shared" si="3"/>
        <v>1128273.9934870612</v>
      </c>
    </row>
    <row r="10" spans="1:9" ht="15.75" customHeight="1" x14ac:dyDescent="0.25">
      <c r="A10" s="92" t="str">
        <f t="shared" si="2"/>
        <v/>
      </c>
      <c r="B10" s="74">
        <v>272104.42</v>
      </c>
      <c r="C10" s="75">
        <v>516000</v>
      </c>
      <c r="D10" s="75">
        <v>874000</v>
      </c>
      <c r="E10" s="75">
        <v>46000</v>
      </c>
      <c r="F10" s="75">
        <v>38000</v>
      </c>
      <c r="G10" s="22">
        <f t="shared" si="0"/>
        <v>1474000</v>
      </c>
      <c r="H10" s="22">
        <f t="shared" si="1"/>
        <v>320585.99953815626</v>
      </c>
      <c r="I10" s="22">
        <f t="shared" si="3"/>
        <v>1153414.0004618438</v>
      </c>
    </row>
    <row r="11" spans="1:9" ht="15.75" customHeight="1" x14ac:dyDescent="0.25">
      <c r="A11" s="92" t="str">
        <f t="shared" si="2"/>
        <v/>
      </c>
      <c r="B11" s="74">
        <v>272709.8</v>
      </c>
      <c r="C11" s="75">
        <v>520000</v>
      </c>
      <c r="D11" s="75">
        <v>894000</v>
      </c>
      <c r="E11" s="75">
        <v>48000</v>
      </c>
      <c r="F11" s="75">
        <v>38000</v>
      </c>
      <c r="G11" s="22">
        <f t="shared" si="0"/>
        <v>1500000</v>
      </c>
      <c r="H11" s="22">
        <f t="shared" si="1"/>
        <v>321299.24172804947</v>
      </c>
      <c r="I11" s="22">
        <f t="shared" si="3"/>
        <v>1178700.7582719505</v>
      </c>
    </row>
    <row r="12" spans="1:9" ht="15.75" customHeight="1" x14ac:dyDescent="0.25">
      <c r="A12" s="92" t="str">
        <f t="shared" si="2"/>
        <v/>
      </c>
      <c r="B12" s="74">
        <v>273161.15999999997</v>
      </c>
      <c r="C12" s="75">
        <v>525000</v>
      </c>
      <c r="D12" s="75">
        <v>912000</v>
      </c>
      <c r="E12" s="75">
        <v>49000</v>
      </c>
      <c r="F12" s="75">
        <v>38000</v>
      </c>
      <c r="G12" s="22">
        <f t="shared" si="0"/>
        <v>1524000</v>
      </c>
      <c r="H12" s="22">
        <f t="shared" si="1"/>
        <v>321831.02175849344</v>
      </c>
      <c r="I12" s="22">
        <f t="shared" si="3"/>
        <v>1202168.9782415065</v>
      </c>
    </row>
    <row r="13" spans="1:9" ht="15.75" customHeight="1" x14ac:dyDescent="0.25">
      <c r="A13" s="92" t="str">
        <f t="shared" si="2"/>
        <v/>
      </c>
      <c r="B13" s="74">
        <v>439000</v>
      </c>
      <c r="C13" s="75">
        <v>691000</v>
      </c>
      <c r="D13" s="75">
        <v>41000</v>
      </c>
      <c r="E13" s="75">
        <v>33000</v>
      </c>
      <c r="F13" s="75">
        <v>3.8536669500000002E-2</v>
      </c>
      <c r="G13" s="22">
        <f t="shared" si="0"/>
        <v>765000.03853666945</v>
      </c>
      <c r="H13" s="22">
        <f t="shared" si="1"/>
        <v>517217.8158563195</v>
      </c>
      <c r="I13" s="22">
        <f t="shared" si="3"/>
        <v>247782.22268034995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0.52200000000000002</v>
      </c>
      <c r="G5" s="121">
        <f>food_insecure</f>
        <v>0.52200000000000002</v>
      </c>
      <c r="H5" s="121">
        <f>food_insecure</f>
        <v>0.52200000000000002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0.52200000000000002</v>
      </c>
      <c r="G7" s="121">
        <f>food_insecure</f>
        <v>0.52200000000000002</v>
      </c>
      <c r="H7" s="121">
        <f>food_insecure</f>
        <v>0.52200000000000002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3.8536669500000002E-2</v>
      </c>
    </row>
    <row r="4" spans="1:8" ht="15.75" customHeight="1" x14ac:dyDescent="0.25">
      <c r="B4" s="24" t="s">
        <v>7</v>
      </c>
      <c r="C4" s="76">
        <v>0.19043369696974416</v>
      </c>
    </row>
    <row r="5" spans="1:8" ht="15.75" customHeight="1" x14ac:dyDescent="0.25">
      <c r="B5" s="24" t="s">
        <v>8</v>
      </c>
      <c r="C5" s="76">
        <v>0.10929665775698293</v>
      </c>
    </row>
    <row r="6" spans="1:8" ht="15.75" customHeight="1" x14ac:dyDescent="0.25">
      <c r="B6" s="24" t="s">
        <v>10</v>
      </c>
      <c r="C6" s="76">
        <v>0.17885022951850499</v>
      </c>
    </row>
    <row r="7" spans="1:8" ht="15.75" customHeight="1" x14ac:dyDescent="0.25">
      <c r="B7" s="24" t="s">
        <v>13</v>
      </c>
      <c r="C7" s="76">
        <v>0.15329502212841675</v>
      </c>
    </row>
    <row r="8" spans="1:8" ht="15.75" customHeight="1" x14ac:dyDescent="0.25">
      <c r="B8" s="24" t="s">
        <v>14</v>
      </c>
      <c r="C8" s="76">
        <v>3.5288180112693622E-3</v>
      </c>
    </row>
    <row r="9" spans="1:8" ht="15.75" customHeight="1" x14ac:dyDescent="0.25">
      <c r="B9" s="24" t="s">
        <v>27</v>
      </c>
      <c r="C9" s="76">
        <v>7.6814638423821996E-2</v>
      </c>
    </row>
    <row r="10" spans="1:8" ht="15.75" customHeight="1" x14ac:dyDescent="0.25">
      <c r="B10" s="24" t="s">
        <v>15</v>
      </c>
      <c r="C10" s="76">
        <v>0.24924426769125985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0.125957554527272</v>
      </c>
      <c r="D14" s="76">
        <v>0.125957554527272</v>
      </c>
      <c r="E14" s="76">
        <v>9.1074264394306603E-2</v>
      </c>
      <c r="F14" s="76">
        <v>9.1074264394306603E-2</v>
      </c>
    </row>
    <row r="15" spans="1:8" ht="15.75" customHeight="1" x14ac:dyDescent="0.25">
      <c r="B15" s="24" t="s">
        <v>16</v>
      </c>
      <c r="C15" s="76">
        <v>0.19806013605807501</v>
      </c>
      <c r="D15" s="76">
        <v>0.19806013605807501</v>
      </c>
      <c r="E15" s="76">
        <v>0.11367397599501999</v>
      </c>
      <c r="F15" s="76">
        <v>0.11367397599501999</v>
      </c>
    </row>
    <row r="16" spans="1:8" ht="15.75" customHeight="1" x14ac:dyDescent="0.25">
      <c r="B16" s="24" t="s">
        <v>17</v>
      </c>
      <c r="C16" s="76">
        <v>4.9627752522473E-2</v>
      </c>
      <c r="D16" s="76">
        <v>4.9627752522473E-2</v>
      </c>
      <c r="E16" s="76">
        <v>3.7585834407835597E-2</v>
      </c>
      <c r="F16" s="76">
        <v>3.7585834407835597E-2</v>
      </c>
    </row>
    <row r="17" spans="1:8" ht="15.75" customHeight="1" x14ac:dyDescent="0.25">
      <c r="B17" s="24" t="s">
        <v>18</v>
      </c>
      <c r="C17" s="76">
        <v>8.8479988360473097E-4</v>
      </c>
      <c r="D17" s="76">
        <v>8.8479988360473097E-4</v>
      </c>
      <c r="E17" s="76">
        <v>2.0144122869084598E-3</v>
      </c>
      <c r="F17" s="76">
        <v>2.0144122869084598E-3</v>
      </c>
    </row>
    <row r="18" spans="1:8" ht="15.75" customHeight="1" x14ac:dyDescent="0.25">
      <c r="B18" s="24" t="s">
        <v>19</v>
      </c>
      <c r="C18" s="76">
        <v>0.27031305872362699</v>
      </c>
      <c r="D18" s="76">
        <v>0.27031305872362699</v>
      </c>
      <c r="E18" s="76">
        <v>0.42759593801151902</v>
      </c>
      <c r="F18" s="76">
        <v>0.42759593801151902</v>
      </c>
    </row>
    <row r="19" spans="1:8" ht="15.75" customHeight="1" x14ac:dyDescent="0.25">
      <c r="B19" s="24" t="s">
        <v>20</v>
      </c>
      <c r="C19" s="76">
        <v>1.7398971172163401E-2</v>
      </c>
      <c r="D19" s="76">
        <v>1.7398971172163401E-2</v>
      </c>
      <c r="E19" s="76">
        <v>1.6717004056040499E-2</v>
      </c>
      <c r="F19" s="76">
        <v>1.6717004056040499E-2</v>
      </c>
    </row>
    <row r="20" spans="1:8" ht="15.75" customHeight="1" x14ac:dyDescent="0.25">
      <c r="B20" s="24" t="s">
        <v>21</v>
      </c>
      <c r="C20" s="76">
        <v>3.2912495718485902E-3</v>
      </c>
      <c r="D20" s="76">
        <v>3.2912495718485902E-3</v>
      </c>
      <c r="E20" s="76">
        <v>1.9604244437106699E-3</v>
      </c>
      <c r="F20" s="76">
        <v>1.9604244437106699E-3</v>
      </c>
    </row>
    <row r="21" spans="1:8" ht="15.75" customHeight="1" x14ac:dyDescent="0.25">
      <c r="B21" s="24" t="s">
        <v>22</v>
      </c>
      <c r="C21" s="76">
        <v>2.9878404447071301E-2</v>
      </c>
      <c r="D21" s="76">
        <v>2.9878404447071301E-2</v>
      </c>
      <c r="E21" s="76">
        <v>6.9274949877574002E-2</v>
      </c>
      <c r="F21" s="76">
        <v>6.9274949877574002E-2</v>
      </c>
    </row>
    <row r="22" spans="1:8" ht="15.75" customHeight="1" x14ac:dyDescent="0.25">
      <c r="B22" s="24" t="s">
        <v>23</v>
      </c>
      <c r="C22" s="76">
        <v>0.30458807309386504</v>
      </c>
      <c r="D22" s="76">
        <v>0.30458807309386504</v>
      </c>
      <c r="E22" s="76">
        <v>0.24010319652708512</v>
      </c>
      <c r="F22" s="76">
        <v>0.24010319652708512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8.8499999999999995E-2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0.16920000000000002</v>
      </c>
    </row>
    <row r="30" spans="1:8" ht="15.75" customHeight="1" x14ac:dyDescent="0.25">
      <c r="B30" s="24" t="s">
        <v>42</v>
      </c>
      <c r="C30" s="76">
        <v>0.10589999999999999</v>
      </c>
    </row>
    <row r="31" spans="1:8" ht="15.75" customHeight="1" x14ac:dyDescent="0.25">
      <c r="B31" s="24" t="s">
        <v>43</v>
      </c>
      <c r="C31" s="76">
        <v>0.111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0.25819999999552967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0.54672436712328765</v>
      </c>
      <c r="D2" s="77">
        <v>0.54</v>
      </c>
      <c r="E2" s="77">
        <v>0.51190000000000002</v>
      </c>
      <c r="F2" s="77">
        <v>0.34060000000000001</v>
      </c>
      <c r="G2" s="77">
        <v>0.36180000000000001</v>
      </c>
    </row>
    <row r="3" spans="1:15" ht="15.75" customHeight="1" x14ac:dyDescent="0.25">
      <c r="A3" s="5"/>
      <c r="B3" s="11" t="s">
        <v>118</v>
      </c>
      <c r="C3" s="77">
        <v>0.26289999999999997</v>
      </c>
      <c r="D3" s="77">
        <v>0.26280000000000003</v>
      </c>
      <c r="E3" s="77">
        <v>0.26340000000000002</v>
      </c>
      <c r="F3" s="77">
        <v>0.29899999999999999</v>
      </c>
      <c r="G3" s="77">
        <v>0.3024</v>
      </c>
    </row>
    <row r="4" spans="1:15" ht="15.75" customHeight="1" x14ac:dyDescent="0.25">
      <c r="A4" s="5"/>
      <c r="B4" s="11" t="s">
        <v>116</v>
      </c>
      <c r="C4" s="78">
        <v>0.11289999999999999</v>
      </c>
      <c r="D4" s="78">
        <v>0.113</v>
      </c>
      <c r="E4" s="78">
        <v>0.12720000000000001</v>
      </c>
      <c r="F4" s="78">
        <v>0.21960000000000002</v>
      </c>
      <c r="G4" s="78">
        <v>0.2107</v>
      </c>
    </row>
    <row r="5" spans="1:15" ht="15.75" customHeight="1" x14ac:dyDescent="0.25">
      <c r="A5" s="5"/>
      <c r="B5" s="11" t="s">
        <v>119</v>
      </c>
      <c r="C5" s="78">
        <v>8.4100000000000008E-2</v>
      </c>
      <c r="D5" s="78">
        <v>8.4199999999999997E-2</v>
      </c>
      <c r="E5" s="78">
        <v>9.7500000000000003E-2</v>
      </c>
      <c r="F5" s="78">
        <v>0.14080000000000001</v>
      </c>
      <c r="G5" s="78">
        <v>0.12509999999999999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0.8226</v>
      </c>
      <c r="D8" s="77">
        <v>0.8226</v>
      </c>
      <c r="E8" s="77">
        <v>0.64510000000000001</v>
      </c>
      <c r="F8" s="77">
        <v>0.66790000000000005</v>
      </c>
      <c r="G8" s="77">
        <v>0.82709999999999995</v>
      </c>
    </row>
    <row r="9" spans="1:15" ht="15.75" customHeight="1" x14ac:dyDescent="0.25">
      <c r="B9" s="7" t="s">
        <v>121</v>
      </c>
      <c r="C9" s="77">
        <v>0.10980000000000001</v>
      </c>
      <c r="D9" s="77">
        <v>0.10980000000000001</v>
      </c>
      <c r="E9" s="77">
        <v>0.22739999999999999</v>
      </c>
      <c r="F9" s="77">
        <v>0.20730000000000001</v>
      </c>
      <c r="G9" s="77">
        <v>0.1298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7.9100000000000004E-2</v>
      </c>
      <c r="F10" s="78">
        <v>7.5700000000000003E-2</v>
      </c>
      <c r="G10" s="78">
        <v>3.1E-2</v>
      </c>
    </row>
    <row r="11" spans="1:15" ht="15.75" customHeight="1" x14ac:dyDescent="0.25">
      <c r="B11" s="7" t="s">
        <v>123</v>
      </c>
      <c r="C11" s="78">
        <v>1.8000000000000002E-2</v>
      </c>
      <c r="D11" s="78">
        <v>1.8000000000000002E-2</v>
      </c>
      <c r="E11" s="78">
        <v>4.8300000000000003E-2</v>
      </c>
      <c r="F11" s="78">
        <v>4.9100000000000005E-2</v>
      </c>
      <c r="G11" s="78">
        <v>1.21E-2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0.90340710200000007</v>
      </c>
      <c r="D14" s="79">
        <v>0.89947195748300002</v>
      </c>
      <c r="E14" s="79">
        <v>0.89947195748300002</v>
      </c>
      <c r="F14" s="79">
        <v>0.83211495658599999</v>
      </c>
      <c r="G14" s="79">
        <v>0.83211495658599999</v>
      </c>
      <c r="H14" s="80">
        <v>0.57613000000000003</v>
      </c>
      <c r="I14" s="80">
        <v>0.57613000000000003</v>
      </c>
      <c r="J14" s="80">
        <v>0.57613000000000003</v>
      </c>
      <c r="K14" s="80">
        <v>0.57613000000000003</v>
      </c>
      <c r="L14" s="80">
        <v>0.48664999999999997</v>
      </c>
      <c r="M14" s="80">
        <v>0.48664999999999997</v>
      </c>
      <c r="N14" s="80">
        <v>0.48664999999999997</v>
      </c>
      <c r="O14" s="80">
        <v>0.48664999999999997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0.37320534378632569</v>
      </c>
      <c r="D15" s="77">
        <f t="shared" si="0"/>
        <v>0.37157970130569368</v>
      </c>
      <c r="E15" s="77">
        <f t="shared" si="0"/>
        <v>0.37157970130569368</v>
      </c>
      <c r="F15" s="77">
        <f t="shared" si="0"/>
        <v>0.34375393746065724</v>
      </c>
      <c r="G15" s="77">
        <f t="shared" si="0"/>
        <v>0.34375393746065724</v>
      </c>
      <c r="H15" s="77">
        <f t="shared" si="0"/>
        <v>0.23800432190493873</v>
      </c>
      <c r="I15" s="77">
        <f t="shared" si="0"/>
        <v>0.23800432190493873</v>
      </c>
      <c r="J15" s="77">
        <f t="shared" si="0"/>
        <v>0.23800432190493873</v>
      </c>
      <c r="K15" s="77">
        <f t="shared" si="0"/>
        <v>0.23800432190493873</v>
      </c>
      <c r="L15" s="77">
        <f t="shared" si="0"/>
        <v>0.20103935440792603</v>
      </c>
      <c r="M15" s="77">
        <f t="shared" si="0"/>
        <v>0.20103935440792603</v>
      </c>
      <c r="N15" s="77">
        <f t="shared" si="0"/>
        <v>0.20103935440792603</v>
      </c>
      <c r="O15" s="77">
        <f t="shared" si="0"/>
        <v>0.20103935440792603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0.67090000000000005</v>
      </c>
      <c r="D2" s="78">
        <v>0.46179999999999999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0.24729999999999999</v>
      </c>
      <c r="D3" s="78">
        <v>0.27510000000000001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7.0099999999999996E-2</v>
      </c>
      <c r="D4" s="78">
        <v>0.247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1.1700000000000044E-2</v>
      </c>
      <c r="D5" s="77">
        <f t="shared" ref="D5:G5" si="0">1-SUM(D2:D4)</f>
        <v>1.6100000000000003E-2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0.313</v>
      </c>
      <c r="D2" s="28">
        <v>0.316</v>
      </c>
      <c r="E2" s="28">
        <v>0.3155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7.0800000000000002E-2</v>
      </c>
      <c r="D4" s="28">
        <v>7.0200000000000012E-2</v>
      </c>
      <c r="E4" s="28">
        <v>7.0200000000000012E-2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0.89947195748300002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0.57613000000000003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0.48664999999999997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0.46179999999999999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110.5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13.6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36.909999999999997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 x14ac:dyDescent="0.25">
      <c r="A14" s="11" t="s">
        <v>189</v>
      </c>
      <c r="B14" s="85">
        <v>0.21899999999999997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0.66599999999999993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0.38100000000000001</v>
      </c>
      <c r="C18" s="85">
        <v>0.95</v>
      </c>
      <c r="D18" s="86">
        <v>1.35</v>
      </c>
      <c r="E18" s="86" t="s">
        <v>201</v>
      </c>
    </row>
    <row r="19" spans="1:5" ht="15.75" customHeight="1" x14ac:dyDescent="0.25">
      <c r="A19" s="53" t="s">
        <v>174</v>
      </c>
      <c r="B19" s="85">
        <v>0.187</v>
      </c>
      <c r="C19" s="85">
        <f>(1-food_insecure)*0.95</f>
        <v>0.45409999999999995</v>
      </c>
      <c r="D19" s="86">
        <v>1.35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27.12</v>
      </c>
      <c r="E22" s="86" t="s">
        <v>201</v>
      </c>
    </row>
    <row r="23" spans="1:5" ht="15.75" customHeight="1" x14ac:dyDescent="0.25">
      <c r="A23" s="53" t="s">
        <v>34</v>
      </c>
      <c r="B23" s="85">
        <v>0.72</v>
      </c>
      <c r="C23" s="85">
        <v>0.95</v>
      </c>
      <c r="D23" s="86">
        <v>5.21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0.67099999999999993</v>
      </c>
      <c r="C25" s="85">
        <v>0.95</v>
      </c>
      <c r="D25" s="86">
        <v>23.02</v>
      </c>
      <c r="E25" s="86" t="s">
        <v>201</v>
      </c>
    </row>
    <row r="26" spans="1:5" ht="15.75" customHeight="1" x14ac:dyDescent="0.25">
      <c r="A26" s="53" t="s">
        <v>137</v>
      </c>
      <c r="B26" s="85">
        <v>0.3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 x14ac:dyDescent="0.25">
      <c r="A28" s="53" t="s">
        <v>84</v>
      </c>
      <c r="B28" s="85">
        <v>0.77700000000000002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0.187</v>
      </c>
      <c r="C29" s="85">
        <v>0.95</v>
      </c>
      <c r="D29" s="86">
        <v>64.31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182.21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193.15</v>
      </c>
      <c r="E31" s="86" t="s">
        <v>201</v>
      </c>
    </row>
    <row r="32" spans="1:5" ht="15.75" customHeight="1" x14ac:dyDescent="0.25">
      <c r="A32" s="53" t="s">
        <v>28</v>
      </c>
      <c r="B32" s="85">
        <v>0.75700000000000001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0.34299999999999997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0.157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2020-09-23T13:20:59Z</dcterms:modified>
</cp:coreProperties>
</file>