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E5209D0-A775-4BAD-A6D9-FC984E6D4502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<sst xmlns="http://schemas.openxmlformats.org/spreadsheetml/2006/main" count="1117" uniqueCount="272">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</sst>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1966242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0.39</v>
      </c>
    </row>
    <row r="10" spans="1:3" ht="15" customHeight="1" x14ac:dyDescent="0.25">
      <c r="B10" s="9" t="s">
        <v>105</v>
      </c>
      <c r="C10" s="67">
        <v>4.0349397659301803E-2</v>
      </c>
    </row>
    <row r="11" spans="1:3" ht="15" customHeight="1" x14ac:dyDescent="0.25">
      <c r="B11" s="7" t="s">
        <v>108</v>
      </c>
      <c r="C11" s="66">
        <v>0.17</v>
      </c>
    </row>
    <row r="12" spans="1:3" ht="15" customHeight="1" x14ac:dyDescent="0.25">
      <c r="B12" s="7" t="s">
        <v>109</v>
      </c>
      <c r="C12" s="66">
        <v>0.11699999999999999</v>
      </c>
    </row>
    <row r="13" spans="1:3" ht="15" customHeight="1" x14ac:dyDescent="0.25">
      <c r="B13" s="7" t="s">
        <v>110</v>
      </c>
      <c r="C13" s="66">
        <v>0.94400000000000006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6.7500000000000004E-2</v>
      </c>
    </row>
    <row r="24" spans="1:3" ht="15" customHeight="1" x14ac:dyDescent="0.25">
      <c r="B24" s="20" t="s">
        <v>102</v>
      </c>
      <c r="C24" s="67">
        <v>0.51</v>
      </c>
    </row>
    <row r="25" spans="1:3" ht="15" customHeight="1" x14ac:dyDescent="0.25">
      <c r="B25" s="20" t="s">
        <v>103</v>
      </c>
      <c r="C25" s="67">
        <v>0.32150000000000001</v>
      </c>
    </row>
    <row r="26" spans="1:3" ht="15" customHeight="1" x14ac:dyDescent="0.25">
      <c r="B26" s="20" t="s">
        <v>104</v>
      </c>
      <c r="C26" s="67">
        <v>0.10099999999999999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39.6</v>
      </c>
    </row>
    <row r="38" spans="1:5" ht="15" customHeight="1" x14ac:dyDescent="0.25">
      <c r="B38" s="16" t="s">
        <v>91</v>
      </c>
      <c r="C38" s="68">
        <v>62.5</v>
      </c>
      <c r="D38" s="17"/>
      <c r="E38" s="18"/>
    </row>
    <row r="39" spans="1:5" ht="15" customHeight="1" x14ac:dyDescent="0.25">
      <c r="B39" s="16" t="s">
        <v>90</v>
      </c>
      <c r="C39" s="68">
        <v>96.4</v>
      </c>
      <c r="D39" s="17"/>
      <c r="E39" s="17"/>
    </row>
    <row r="40" spans="1:5" ht="15" customHeight="1" x14ac:dyDescent="0.25">
      <c r="B40" s="16" t="s">
        <v>171</v>
      </c>
      <c r="C40" s="68">
        <v>0.3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2.1160000000000002E-2</v>
      </c>
      <c r="D45" s="17"/>
    </row>
    <row r="46" spans="1:5" ht="15.75" customHeight="1" x14ac:dyDescent="0.25">
      <c r="B46" s="16" t="s">
        <v>11</v>
      </c>
      <c r="C46" s="67">
        <v>0.11062</v>
      </c>
      <c r="D46" s="17"/>
    </row>
    <row r="47" spans="1:5" ht="15.75" customHeight="1" x14ac:dyDescent="0.25">
      <c r="B47" s="16" t="s">
        <v>12</v>
      </c>
      <c r="C47" s="67">
        <v>0.39543999999999996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0.47277999999999998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5.0903593037149921</v>
      </c>
      <c r="D51" s="17"/>
    </row>
    <row r="52" spans="1:4" ht="15" customHeight="1" x14ac:dyDescent="0.25">
      <c r="B52" s="16" t="s">
        <v>125</v>
      </c>
      <c r="C52" s="65">
        <v>4.2911139217400001</v>
      </c>
    </row>
    <row r="53" spans="1:4" ht="15.75" customHeight="1" x14ac:dyDescent="0.25">
      <c r="B53" s="16" t="s">
        <v>126</v>
      </c>
      <c r="C53" s="65">
        <v>4.2911139217400001</v>
      </c>
    </row>
    <row r="54" spans="1:4" ht="15.75" customHeight="1" x14ac:dyDescent="0.25">
      <c r="B54" s="16" t="s">
        <v>127</v>
      </c>
      <c r="C54" s="65">
        <v>2.6706455840599896</v>
      </c>
    </row>
    <row r="55" spans="1:4" ht="15.75" customHeight="1" x14ac:dyDescent="0.25">
      <c r="B55" s="16" t="s">
        <v>128</v>
      </c>
      <c r="C55" s="65">
        <v>2.6706455840599896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0.49566952294819577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5.0903593037149921</v>
      </c>
      <c r="C2" s="26">
        <f>'Baseline year population inputs'!C52</f>
        <v>4.2911139217400001</v>
      </c>
      <c r="D2" s="26">
        <f>'Baseline year population inputs'!C53</f>
        <v>4.2911139217400001</v>
      </c>
      <c r="E2" s="26">
        <f>'Baseline year population inputs'!C54</f>
        <v>2.6706455840599896</v>
      </c>
      <c r="F2" s="26">
        <f>'Baseline year population inputs'!C55</f>
        <v>2.6706455840599896</v>
      </c>
    </row>
    <row r="3" spans="1:6" ht="15.75" customHeight="1" x14ac:dyDescent="0.25">
      <c r="A3" s="3" t="s">
        <v>65</v>
      </c>
      <c r="B3" s="26">
        <f>frac_mam_1month * 2.6</f>
        <v>0.29119999999999996</v>
      </c>
      <c r="C3" s="26">
        <f>frac_mam_1_5months * 2.6</f>
        <v>0.29119999999999996</v>
      </c>
      <c r="D3" s="26">
        <f>frac_mam_6_11months * 2.6</f>
        <v>0.41365999999999997</v>
      </c>
      <c r="E3" s="26">
        <f>frac_mam_12_23months * 2.6</f>
        <v>0.34007999999999999</v>
      </c>
      <c r="F3" s="26">
        <f>frac_mam_24_59months * 2.6</f>
        <v>0.32161999999999996</v>
      </c>
    </row>
    <row r="4" spans="1:6" ht="15.75" customHeight="1" x14ac:dyDescent="0.25">
      <c r="A4" s="3" t="s">
        <v>66</v>
      </c>
      <c r="B4" s="26">
        <f>frac_sam_1month * 2.6</f>
        <v>0.22619999999999998</v>
      </c>
      <c r="C4" s="26">
        <f>frac_sam_1_5months * 2.6</f>
        <v>0.22619999999999998</v>
      </c>
      <c r="D4" s="26">
        <f>frac_sam_6_11months * 2.6</f>
        <v>0.30524000000000001</v>
      </c>
      <c r="E4" s="26">
        <f>frac_sam_12_23months * 2.6</f>
        <v>0.25818000000000002</v>
      </c>
      <c r="F4" s="26">
        <f>frac_sam_24_59months * 2.6</f>
        <v>0.24492000000000003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0.11699999999999999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5.0903593037149921</v>
      </c>
      <c r="D7" s="93">
        <f>diarrhoea_1_5mo</f>
        <v>4.2911139217400001</v>
      </c>
      <c r="E7" s="93">
        <f>diarrhoea_6_11mo</f>
        <v>4.2911139217400001</v>
      </c>
      <c r="F7" s="93">
        <f>diarrhoea_12_23mo</f>
        <v>2.6706455840599896</v>
      </c>
      <c r="G7" s="93">
        <f>diarrhoea_24_59mo</f>
        <v>2.6706455840599896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5.0903593037149921</v>
      </c>
      <c r="D12" s="93">
        <f>diarrhoea_1_5mo</f>
        <v>4.2911139217400001</v>
      </c>
      <c r="E12" s="93">
        <f>diarrhoea_6_11mo</f>
        <v>4.2911139217400001</v>
      </c>
      <c r="F12" s="93">
        <f>diarrhoea_12_23mo</f>
        <v>2.6706455840599896</v>
      </c>
      <c r="G12" s="93">
        <f>diarrhoea_24_59mo</f>
        <v>2.6706455840599896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</v>
      </c>
      <c r="I18" s="93">
        <f>frac_PW_health_facility</f>
        <v>0.17</v>
      </c>
      <c r="J18" s="93">
        <f>frac_PW_health_facility</f>
        <v>0.17</v>
      </c>
      <c r="K18" s="93">
        <f>frac_PW_health_facility</f>
        <v>0.17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0.39</v>
      </c>
      <c r="I19" s="93">
        <f>frac_malaria_risk</f>
        <v>0.39</v>
      </c>
      <c r="J19" s="93">
        <f>frac_malaria_risk</f>
        <v>0.39</v>
      </c>
      <c r="K19" s="93">
        <f>frac_malaria_risk</f>
        <v>0.39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0.94400000000000006</v>
      </c>
      <c r="M24" s="93">
        <f>famplan_unmet_need</f>
        <v>0.94400000000000006</v>
      </c>
      <c r="N24" s="93">
        <f>famplan_unmet_need</f>
        <v>0.94400000000000006</v>
      </c>
      <c r="O24" s="93">
        <f>famplan_unmet_need</f>
        <v>0.94400000000000006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0.56540982083889957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0.24231849464524269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0.15192228685655593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4.0349397659301803E-2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0.39</v>
      </c>
      <c r="D34" s="93">
        <f t="shared" si="3"/>
        <v>0.39</v>
      </c>
      <c r="E34" s="93">
        <f t="shared" si="3"/>
        <v>0.39</v>
      </c>
      <c r="F34" s="93">
        <f t="shared" si="3"/>
        <v>0.39</v>
      </c>
      <c r="G34" s="93">
        <f t="shared" si="3"/>
        <v>0.39</v>
      </c>
      <c r="H34" s="93">
        <f t="shared" si="3"/>
        <v>0.39</v>
      </c>
      <c r="I34" s="93">
        <f t="shared" si="3"/>
        <v>0.39</v>
      </c>
      <c r="J34" s="93">
        <f t="shared" si="3"/>
        <v>0.39</v>
      </c>
      <c r="K34" s="93">
        <f t="shared" si="3"/>
        <v>0.39</v>
      </c>
      <c r="L34" s="93">
        <f t="shared" si="3"/>
        <v>0.39</v>
      </c>
      <c r="M34" s="93">
        <f t="shared" si="3"/>
        <v>0.39</v>
      </c>
      <c r="N34" s="93">
        <f t="shared" si="3"/>
        <v>0.39</v>
      </c>
      <c r="O34" s="93">
        <f t="shared" si="3"/>
        <v>0.39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382447</v>
      </c>
      <c r="C2" s="75">
        <v>723000</v>
      </c>
      <c r="D2" s="75">
        <v>1194000</v>
      </c>
      <c r="E2" s="75">
        <v>1562000</v>
      </c>
      <c r="F2" s="75">
        <v>1530000</v>
      </c>
      <c r="G2" s="22">
        <f t="shared" ref="G2:G40" si="0">C2+D2+E2+F2</f>
        <v>5009000</v>
      </c>
      <c r="H2" s="22">
        <f t="shared" ref="H2:H40" si="1">(B2 + stillbirth*B2/(1000-stillbirth))/(1-abortion)</f>
        <v>453236.67684664734</v>
      </c>
      <c r="I2" s="22">
        <f>G2-H2</f>
        <v>4555763.3231533524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390705</v>
      </c>
      <c r="C3" s="75">
        <v>739000</v>
      </c>
      <c r="D3" s="75">
        <v>1225000</v>
      </c>
      <c r="E3" s="75">
        <v>1540000</v>
      </c>
      <c r="F3" s="75">
        <v>1553000</v>
      </c>
      <c r="G3" s="22">
        <f t="shared" si="0"/>
        <v>5057000</v>
      </c>
      <c r="H3" s="22">
        <f t="shared" si="1"/>
        <v>463023.20537844289</v>
      </c>
      <c r="I3" s="22">
        <f t="shared" ref="I3:I15" si="3">G3-H3</f>
        <v>4593976.794621557</v>
      </c>
    </row>
    <row r="4" spans="1:9" ht="15.75" customHeight="1" x14ac:dyDescent="0.25">
      <c r="A4" s="92">
        <f t="shared" si="2"/>
        <v>2022</v>
      </c>
      <c r="B4" s="74">
        <v>399809</v>
      </c>
      <c r="C4" s="75">
        <v>756000</v>
      </c>
      <c r="D4" s="75">
        <v>1257000</v>
      </c>
      <c r="E4" s="75">
        <v>1519000</v>
      </c>
      <c r="F4" s="75">
        <v>1575000</v>
      </c>
      <c r="G4" s="22">
        <f t="shared" si="0"/>
        <v>5107000</v>
      </c>
      <c r="H4" s="22">
        <f t="shared" si="1"/>
        <v>473812.32571671682</v>
      </c>
      <c r="I4" s="22">
        <f t="shared" si="3"/>
        <v>4633187.6742832828</v>
      </c>
    </row>
    <row r="5" spans="1:9" ht="15.75" customHeight="1" x14ac:dyDescent="0.25">
      <c r="A5" s="92" t="str">
        <f t="shared" si="2"/>
        <v/>
      </c>
      <c r="B5" s="74">
        <v>486852.17280000012</v>
      </c>
      <c r="C5" s="75">
        <v>774000</v>
      </c>
      <c r="D5" s="75">
        <v>1289000</v>
      </c>
      <c r="E5" s="75">
        <v>1498000</v>
      </c>
      <c r="F5" s="75">
        <v>1594000</v>
      </c>
      <c r="G5" s="22">
        <f t="shared" si="0"/>
        <v>5155000</v>
      </c>
      <c r="H5" s="22">
        <f t="shared" si="1"/>
        <v>576966.90238240012</v>
      </c>
      <c r="I5" s="22">
        <f t="shared" si="3"/>
        <v>4578033.0976176001</v>
      </c>
    </row>
    <row r="6" spans="1:9" ht="15.75" customHeight="1" x14ac:dyDescent="0.25">
      <c r="A6" s="92" t="str">
        <f t="shared" si="2"/>
        <v/>
      </c>
      <c r="B6" s="74">
        <v>492631.71040000016</v>
      </c>
      <c r="C6" s="75">
        <v>792000</v>
      </c>
      <c r="D6" s="75">
        <v>1320000</v>
      </c>
      <c r="E6" s="75">
        <v>1477000</v>
      </c>
      <c r="F6" s="75">
        <v>1606000</v>
      </c>
      <c r="G6" s="22">
        <f t="shared" si="0"/>
        <v>5195000</v>
      </c>
      <c r="H6" s="22">
        <f t="shared" si="1"/>
        <v>583816.21330792503</v>
      </c>
      <c r="I6" s="22">
        <f t="shared" si="3"/>
        <v>4611183.7866920754</v>
      </c>
    </row>
    <row r="7" spans="1:9" ht="15.75" customHeight="1" x14ac:dyDescent="0.25">
      <c r="A7" s="92" t="str">
        <f t="shared" si="2"/>
        <v/>
      </c>
      <c r="B7" s="74">
        <v>498212.99</v>
      </c>
      <c r="C7" s="75">
        <v>809000</v>
      </c>
      <c r="D7" s="75">
        <v>1352000</v>
      </c>
      <c r="E7" s="75">
        <v>1457000</v>
      </c>
      <c r="F7" s="75">
        <v>1608000</v>
      </c>
      <c r="G7" s="22">
        <f t="shared" si="0"/>
        <v>5226000</v>
      </c>
      <c r="H7" s="22">
        <f t="shared" si="1"/>
        <v>590430.56933230464</v>
      </c>
      <c r="I7" s="22">
        <f t="shared" si="3"/>
        <v>4635569.4306676956</v>
      </c>
    </row>
    <row r="8" spans="1:9" ht="15.75" customHeight="1" x14ac:dyDescent="0.25">
      <c r="A8" s="92" t="str">
        <f t="shared" si="2"/>
        <v/>
      </c>
      <c r="B8" s="74">
        <v>503346.44820000004</v>
      </c>
      <c r="C8" s="75">
        <v>826000</v>
      </c>
      <c r="D8" s="75">
        <v>1382000</v>
      </c>
      <c r="E8" s="75">
        <v>1443000</v>
      </c>
      <c r="F8" s="75">
        <v>1602000</v>
      </c>
      <c r="G8" s="22">
        <f t="shared" si="0"/>
        <v>5253000</v>
      </c>
      <c r="H8" s="22">
        <f t="shared" si="1"/>
        <v>596514.21369426639</v>
      </c>
      <c r="I8" s="22">
        <f t="shared" si="3"/>
        <v>4656485.786305734</v>
      </c>
    </row>
    <row r="9" spans="1:9" ht="15.75" customHeight="1" x14ac:dyDescent="0.25">
      <c r="A9" s="92" t="str">
        <f t="shared" si="2"/>
        <v/>
      </c>
      <c r="B9" s="74">
        <v>508262.75200000004</v>
      </c>
      <c r="C9" s="75">
        <v>842000</v>
      </c>
      <c r="D9" s="75">
        <v>1412000</v>
      </c>
      <c r="E9" s="75">
        <v>1430000</v>
      </c>
      <c r="F9" s="75">
        <v>1587000</v>
      </c>
      <c r="G9" s="22">
        <f t="shared" si="0"/>
        <v>5271000</v>
      </c>
      <c r="H9" s="22">
        <f t="shared" si="1"/>
        <v>602340.50909383956</v>
      </c>
      <c r="I9" s="22">
        <f t="shared" si="3"/>
        <v>4668659.4909061603</v>
      </c>
    </row>
    <row r="10" spans="1:9" ht="15.75" customHeight="1" x14ac:dyDescent="0.25">
      <c r="A10" s="92" t="str">
        <f t="shared" si="2"/>
        <v/>
      </c>
      <c r="B10" s="74">
        <v>512958.06920000009</v>
      </c>
      <c r="C10" s="75">
        <v>859000</v>
      </c>
      <c r="D10" s="75">
        <v>1442000</v>
      </c>
      <c r="E10" s="75">
        <v>1419000</v>
      </c>
      <c r="F10" s="75">
        <v>1565000</v>
      </c>
      <c r="G10" s="22">
        <f t="shared" si="0"/>
        <v>5285000</v>
      </c>
      <c r="H10" s="22">
        <f t="shared" si="1"/>
        <v>607904.91400345822</v>
      </c>
      <c r="I10" s="22">
        <f t="shared" si="3"/>
        <v>4677095.0859965421</v>
      </c>
    </row>
    <row r="11" spans="1:9" ht="15.75" customHeight="1" x14ac:dyDescent="0.25">
      <c r="A11" s="92" t="str">
        <f t="shared" si="2"/>
        <v/>
      </c>
      <c r="B11" s="74">
        <v>517428.56760000007</v>
      </c>
      <c r="C11" s="75">
        <v>876000</v>
      </c>
      <c r="D11" s="75">
        <v>1473000</v>
      </c>
      <c r="E11" s="75">
        <v>1410000</v>
      </c>
      <c r="F11" s="75">
        <v>1540000</v>
      </c>
      <c r="G11" s="22">
        <f t="shared" si="0"/>
        <v>5299000</v>
      </c>
      <c r="H11" s="22">
        <f t="shared" si="1"/>
        <v>613202.88689555624</v>
      </c>
      <c r="I11" s="22">
        <f t="shared" si="3"/>
        <v>4685797.113104444</v>
      </c>
    </row>
    <row r="12" spans="1:9" ht="15.75" customHeight="1" x14ac:dyDescent="0.25">
      <c r="A12" s="92" t="str">
        <f t="shared" si="2"/>
        <v/>
      </c>
      <c r="B12" s="74">
        <v>521640.18199999997</v>
      </c>
      <c r="C12" s="75">
        <v>893000</v>
      </c>
      <c r="D12" s="75">
        <v>1506000</v>
      </c>
      <c r="E12" s="75">
        <v>1403000</v>
      </c>
      <c r="F12" s="75">
        <v>1516000</v>
      </c>
      <c r="G12" s="22">
        <f t="shared" si="0"/>
        <v>5318000</v>
      </c>
      <c r="H12" s="22">
        <f t="shared" si="1"/>
        <v>618194.05721409828</v>
      </c>
      <c r="I12" s="22">
        <f t="shared" si="3"/>
        <v>4699805.9427859019</v>
      </c>
    </row>
    <row r="13" spans="1:9" ht="15.75" customHeight="1" x14ac:dyDescent="0.25">
      <c r="A13" s="92" t="str">
        <f t="shared" si="2"/>
        <v/>
      </c>
      <c r="B13" s="74">
        <v>708000</v>
      </c>
      <c r="C13" s="75">
        <v>1160000</v>
      </c>
      <c r="D13" s="75">
        <v>1589000</v>
      </c>
      <c r="E13" s="75">
        <v>1506000</v>
      </c>
      <c r="F13" s="75">
        <v>0.11756890800000001</v>
      </c>
      <c r="G13" s="22">
        <f t="shared" si="0"/>
        <v>4255000.1175689083</v>
      </c>
      <c r="H13" s="22">
        <f t="shared" si="1"/>
        <v>839048.46215926984</v>
      </c>
      <c r="I13" s="22">
        <f t="shared" si="3"/>
        <v>3415951.6554096383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0.47229999999999994</v>
      </c>
      <c r="G5" s="121">
        <f>food_insecure</f>
        <v>0.47229999999999994</v>
      </c>
      <c r="H5" s="121">
        <f>food_insecure</f>
        <v>0.47229999999999994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0.47229999999999994</v>
      </c>
      <c r="G7" s="121">
        <f>food_insecure</f>
        <v>0.47229999999999994</v>
      </c>
      <c r="H7" s="121">
        <f>food_insecure</f>
        <v>0.47229999999999994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0.11756890800000001</v>
      </c>
    </row>
    <row r="4" spans="1:8" ht="15.75" customHeight="1" x14ac:dyDescent="0.25">
      <c r="B4" s="24" t="s">
        <v>7</v>
      </c>
      <c r="C4" s="76">
        <v>0.13520760834587806</v>
      </c>
    </row>
    <row r="5" spans="1:8" ht="15.75" customHeight="1" x14ac:dyDescent="0.25">
      <c r="B5" s="24" t="s">
        <v>8</v>
      </c>
      <c r="C5" s="76">
        <v>0.15164285128919563</v>
      </c>
    </row>
    <row r="6" spans="1:8" ht="15.75" customHeight="1" x14ac:dyDescent="0.25">
      <c r="B6" s="24" t="s">
        <v>10</v>
      </c>
      <c r="C6" s="76">
        <v>0.12002256483361942</v>
      </c>
    </row>
    <row r="7" spans="1:8" ht="15.75" customHeight="1" x14ac:dyDescent="0.25">
      <c r="B7" s="24" t="s">
        <v>13</v>
      </c>
      <c r="C7" s="76">
        <v>0.12453278876617713</v>
      </c>
    </row>
    <row r="8" spans="1:8" ht="15.75" customHeight="1" x14ac:dyDescent="0.25">
      <c r="B8" s="24" t="s">
        <v>14</v>
      </c>
      <c r="C8" s="76">
        <v>2.6685178025929571E-2</v>
      </c>
    </row>
    <row r="9" spans="1:8" ht="15.75" customHeight="1" x14ac:dyDescent="0.25">
      <c r="B9" s="24" t="s">
        <v>27</v>
      </c>
      <c r="C9" s="76">
        <v>4.1248197649880476E-2</v>
      </c>
    </row>
    <row r="10" spans="1:8" ht="15.75" customHeight="1" x14ac:dyDescent="0.25">
      <c r="B10" s="24" t="s">
        <v>15</v>
      </c>
      <c r="C10" s="76">
        <v>0.28309190308931964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0.23812978553885997</v>
      </c>
      <c r="D14" s="76">
        <v>0.23812978553885997</v>
      </c>
      <c r="E14" s="76">
        <v>0.215633234222738</v>
      </c>
      <c r="F14" s="76">
        <v>0.215633234222738</v>
      </c>
    </row>
    <row r="15" spans="1:8" ht="15.75" customHeight="1" x14ac:dyDescent="0.25">
      <c r="B15" s="24" t="s">
        <v>16</v>
      </c>
      <c r="C15" s="76">
        <v>0.291267899350657</v>
      </c>
      <c r="D15" s="76">
        <v>0.291267899350657</v>
      </c>
      <c r="E15" s="76">
        <v>0.19100678570581098</v>
      </c>
      <c r="F15" s="76">
        <v>0.19100678570581098</v>
      </c>
    </row>
    <row r="16" spans="1:8" ht="15.75" customHeight="1" x14ac:dyDescent="0.25">
      <c r="B16" s="24" t="s">
        <v>17</v>
      </c>
      <c r="C16" s="76">
        <v>5.2403726692602202E-2</v>
      </c>
      <c r="D16" s="76">
        <v>5.2403726692602202E-2</v>
      </c>
      <c r="E16" s="76">
        <v>4.6746082628568997E-2</v>
      </c>
      <c r="F16" s="76">
        <v>4.6746082628568997E-2</v>
      </c>
    </row>
    <row r="17" spans="1:8" ht="15.75" customHeight="1" x14ac:dyDescent="0.25">
      <c r="B17" s="24" t="s">
        <v>18</v>
      </c>
      <c r="C17" s="76">
        <v>2.39989224658692E-2</v>
      </c>
      <c r="D17" s="76">
        <v>2.39989224658692E-2</v>
      </c>
      <c r="E17" s="76">
        <v>6.6175854300637896E-2</v>
      </c>
      <c r="F17" s="76">
        <v>6.6175854300637896E-2</v>
      </c>
    </row>
    <row r="18" spans="1:8" ht="15.75" customHeight="1" x14ac:dyDescent="0.25">
      <c r="B18" s="24" t="s">
        <v>19</v>
      </c>
      <c r="C18" s="76">
        <v>6.5245731561557899E-2</v>
      </c>
      <c r="D18" s="76">
        <v>6.5245731561557899E-2</v>
      </c>
      <c r="E18" s="76">
        <v>7.8604792465551396E-2</v>
      </c>
      <c r="F18" s="76">
        <v>7.8604792465551396E-2</v>
      </c>
    </row>
    <row r="19" spans="1:8" ht="15.75" customHeight="1" x14ac:dyDescent="0.25">
      <c r="B19" s="24" t="s">
        <v>20</v>
      </c>
      <c r="C19" s="76">
        <v>2.2996838006794598E-2</v>
      </c>
      <c r="D19" s="76">
        <v>2.2996838006794598E-2</v>
      </c>
      <c r="E19" s="76">
        <v>2.7080353189370802E-2</v>
      </c>
      <c r="F19" s="76">
        <v>2.7080353189370802E-2</v>
      </c>
    </row>
    <row r="20" spans="1:8" ht="15.75" customHeight="1" x14ac:dyDescent="0.25">
      <c r="B20" s="24" t="s">
        <v>21</v>
      </c>
      <c r="C20" s="76">
        <v>1.7008567468713098E-2</v>
      </c>
      <c r="D20" s="76">
        <v>1.7008567468713098E-2</v>
      </c>
      <c r="E20" s="76">
        <v>9.2485574044411795E-3</v>
      </c>
      <c r="F20" s="76">
        <v>9.2485574044411795E-3</v>
      </c>
    </row>
    <row r="21" spans="1:8" ht="15.75" customHeight="1" x14ac:dyDescent="0.25">
      <c r="B21" s="24" t="s">
        <v>22</v>
      </c>
      <c r="C21" s="76">
        <v>2.6218182773688301E-2</v>
      </c>
      <c r="D21" s="76">
        <v>2.6218182773688301E-2</v>
      </c>
      <c r="E21" s="76">
        <v>9.5010174096127192E-2</v>
      </c>
      <c r="F21" s="76">
        <v>9.5010174096127192E-2</v>
      </c>
    </row>
    <row r="22" spans="1:8" ht="15.75" customHeight="1" x14ac:dyDescent="0.25">
      <c r="B22" s="24" t="s">
        <v>23</v>
      </c>
      <c r="C22" s="76">
        <v>0.26273034614125779</v>
      </c>
      <c r="D22" s="76">
        <v>0.26273034614125779</v>
      </c>
      <c r="E22" s="76">
        <v>0.27049416598675347</v>
      </c>
      <c r="F22" s="76">
        <v>0.27049416598675347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4.6799999999999994E-2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0.19269999999999998</v>
      </c>
    </row>
    <row r="29" spans="1:8" ht="15.75" customHeight="1" x14ac:dyDescent="0.25">
      <c r="B29" s="24" t="s">
        <v>41</v>
      </c>
      <c r="C29" s="76">
        <v>0.15049999999999999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3.04E-2</v>
      </c>
    </row>
    <row r="32" spans="1:8" ht="15.75" customHeight="1" x14ac:dyDescent="0.25">
      <c r="B32" s="24" t="s">
        <v>44</v>
      </c>
      <c r="C32" s="76">
        <v>8.5600000000000009E-2</v>
      </c>
    </row>
    <row r="33" spans="2:3" ht="15.75" customHeight="1" x14ac:dyDescent="0.25">
      <c r="B33" s="24" t="s">
        <v>45</v>
      </c>
      <c r="C33" s="76">
        <v>0.16739999999999999</v>
      </c>
    </row>
    <row r="34" spans="2:3" ht="15.75" customHeight="1" x14ac:dyDescent="0.25">
      <c r="B34" s="24" t="s">
        <v>46</v>
      </c>
      <c r="C34" s="76">
        <v>0.24890000000000001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0.78332453194097607</v>
      </c>
      <c r="D2" s="77">
        <v>0.78400000000000003</v>
      </c>
      <c r="E2" s="77">
        <v>0.67120000000000002</v>
      </c>
      <c r="F2" s="77">
        <v>0.48409999999999997</v>
      </c>
      <c r="G2" s="77">
        <v>0.44840000000000002</v>
      </c>
    </row>
    <row r="3" spans="1:15" ht="15.75" customHeight="1" x14ac:dyDescent="0.25">
      <c r="A3" s="5"/>
      <c r="B3" s="11" t="s">
        <v>118</v>
      </c>
      <c r="C3" s="77">
        <v>9.7299999999999998E-2</v>
      </c>
      <c r="D3" s="77">
        <v>9.7299999999999998E-2</v>
      </c>
      <c r="E3" s="77">
        <v>0.1426</v>
      </c>
      <c r="F3" s="77">
        <v>0.19</v>
      </c>
      <c r="G3" s="77">
        <v>0.20469999999999999</v>
      </c>
    </row>
    <row r="4" spans="1:15" ht="15.75" customHeight="1" x14ac:dyDescent="0.25">
      <c r="A4" s="5"/>
      <c r="B4" s="11" t="s">
        <v>116</v>
      </c>
      <c r="C4" s="78">
        <v>4.7800000000000002E-2</v>
      </c>
      <c r="D4" s="78">
        <v>4.7800000000000002E-2</v>
      </c>
      <c r="E4" s="78">
        <v>9.3900000000000011E-2</v>
      </c>
      <c r="F4" s="78">
        <v>0.16219999999999998</v>
      </c>
      <c r="G4" s="78">
        <v>0.15049999999999999</v>
      </c>
    </row>
    <row r="5" spans="1:15" ht="15.75" customHeight="1" x14ac:dyDescent="0.25">
      <c r="A5" s="5"/>
      <c r="B5" s="11" t="s">
        <v>119</v>
      </c>
      <c r="C5" s="78">
        <v>7.0800000000000002E-2</v>
      </c>
      <c r="D5" s="78">
        <v>7.0900000000000005E-2</v>
      </c>
      <c r="E5" s="78">
        <v>9.2300000000000007E-2</v>
      </c>
      <c r="F5" s="78">
        <v>0.1638</v>
      </c>
      <c r="G5" s="78">
        <v>0.19640000000000002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0.60020000000000007</v>
      </c>
      <c r="D8" s="77">
        <v>0.60020000000000007</v>
      </c>
      <c r="E8" s="77">
        <v>0.48979999999999996</v>
      </c>
      <c r="F8" s="77">
        <v>0.53180000000000005</v>
      </c>
      <c r="G8" s="77">
        <v>0.55079999999999996</v>
      </c>
    </row>
    <row r="9" spans="1:15" ht="15.75" customHeight="1" x14ac:dyDescent="0.25">
      <c r="B9" s="7" t="s">
        <v>121</v>
      </c>
      <c r="C9" s="77">
        <v>0.20079999999999998</v>
      </c>
      <c r="D9" s="77">
        <v>0.20079999999999998</v>
      </c>
      <c r="E9" s="77">
        <v>0.23370000000000002</v>
      </c>
      <c r="F9" s="77">
        <v>0.23809999999999998</v>
      </c>
      <c r="G9" s="77">
        <v>0.23139999999999999</v>
      </c>
    </row>
    <row r="10" spans="1:15" ht="15.75" customHeight="1" x14ac:dyDescent="0.25">
      <c r="B10" s="7" t="s">
        <v>122</v>
      </c>
      <c r="C10" s="78">
        <v>0.11199999999999999</v>
      </c>
      <c r="D10" s="78">
        <v>0.11199999999999999</v>
      </c>
      <c r="E10" s="78">
        <v>0.15909999999999999</v>
      </c>
      <c r="F10" s="78">
        <v>0.1308</v>
      </c>
      <c r="G10" s="78">
        <v>0.12369999999999999</v>
      </c>
    </row>
    <row r="11" spans="1:15" ht="15.75" customHeight="1" x14ac:dyDescent="0.25">
      <c r="B11" s="7" t="s">
        <v>123</v>
      </c>
      <c r="C11" s="78">
        <v>8.6999999999999994E-2</v>
      </c>
      <c r="D11" s="78">
        <v>8.6999999999999994E-2</v>
      </c>
      <c r="E11" s="78">
        <v>0.1174</v>
      </c>
      <c r="F11" s="78">
        <v>9.9299999999999999E-2</v>
      </c>
      <c r="G11" s="78">
        <v>9.4200000000000006E-2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0.70880744425000008</v>
      </c>
      <c r="D14" s="79">
        <v>0.70567137949000003</v>
      </c>
      <c r="E14" s="79">
        <v>0.70567137949000003</v>
      </c>
      <c r="F14" s="79">
        <v>0.64978975866400002</v>
      </c>
      <c r="G14" s="79">
        <v>0.64978975866400002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0.34279000000000004</v>
      </c>
      <c r="M14" s="80">
        <v>0.34279000000000004</v>
      </c>
      <c r="N14" s="80">
        <v>0.34279000000000004</v>
      </c>
      <c r="O14" s="80">
        <v>0.34279000000000004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0.3513342477535274</v>
      </c>
      <c r="D15" s="77">
        <f t="shared" si="0"/>
        <v>0.34977979603000353</v>
      </c>
      <c r="E15" s="77">
        <f t="shared" si="0"/>
        <v>0.34977979603000353</v>
      </c>
      <c r="F15" s="77">
        <f t="shared" si="0"/>
        <v>0.32208097969360816</v>
      </c>
      <c r="G15" s="77">
        <f t="shared" si="0"/>
        <v>0.32208097969360816</v>
      </c>
      <c r="H15" s="77">
        <f t="shared" si="0"/>
        <v>0.19281544442684817</v>
      </c>
      <c r="I15" s="77">
        <f t="shared" si="0"/>
        <v>0.19281544442684817</v>
      </c>
      <c r="J15" s="77">
        <f t="shared" si="0"/>
        <v>0.19281544442684817</v>
      </c>
      <c r="K15" s="77">
        <f t="shared" si="0"/>
        <v>0.19281544442684817</v>
      </c>
      <c r="L15" s="77">
        <f t="shared" si="0"/>
        <v>0.16991055577141204</v>
      </c>
      <c r="M15" s="77">
        <f t="shared" si="0"/>
        <v>0.16991055577141204</v>
      </c>
      <c r="N15" s="77">
        <f t="shared" si="0"/>
        <v>0.16991055577141204</v>
      </c>
      <c r="O15" s="77">
        <f t="shared" si="0"/>
        <v>0.16991055577141204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0.59719999999999995</v>
      </c>
      <c r="D2" s="78">
        <v>0.38630000000000003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0.23</v>
      </c>
      <c r="D3" s="78">
        <v>0.31090000000000001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7.7699999999999991E-2</v>
      </c>
      <c r="D4" s="78">
        <v>0.24030000000000001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9.5100000000000073E-2</v>
      </c>
      <c r="D5" s="77">
        <f t="shared" ref="D5:G5" si="0">1-SUM(D2:D4)</f>
        <v>6.25E-2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0.29910000000000003</v>
      </c>
      <c r="D2" s="28">
        <v>0.30109999999999998</v>
      </c>
      <c r="E2" s="28">
        <v>0.3009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0.22399999999999998</v>
      </c>
      <c r="D4" s="28">
        <v>0.2235</v>
      </c>
      <c r="E4" s="28">
        <v>0.2235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0.70567137949000003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0.34279000000000004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0.38630000000000003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96.4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50.16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1.51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15.88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15.88</v>
      </c>
      <c r="E15" s="86" t="s">
        <v>201</v>
      </c>
    </row>
    <row r="16" spans="1:5" ht="15.75" customHeight="1" x14ac:dyDescent="0.25">
      <c r="A16" s="53" t="s">
        <v>57</v>
      </c>
      <c r="B16" s="85">
        <v>0.10199999999999999</v>
      </c>
      <c r="C16" s="85">
        <v>0.95</v>
      </c>
      <c r="D16" s="86">
        <v>0.2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0.317</v>
      </c>
      <c r="C18" s="85">
        <v>0.95</v>
      </c>
      <c r="D18" s="86">
        <v>0.7</v>
      </c>
      <c r="E18" s="86" t="s">
        <v>201</v>
      </c>
    </row>
    <row r="19" spans="1:5" ht="15.75" customHeight="1" x14ac:dyDescent="0.25">
      <c r="A19" s="53" t="s">
        <v>174</v>
      </c>
      <c r="B19" s="85">
        <v>0.38100000000000001</v>
      </c>
      <c r="C19" s="85">
        <f>(1-food_insecure)*0.95</f>
        <v>0.50131500000000007</v>
      </c>
      <c r="D19" s="86">
        <v>0.7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27.03</v>
      </c>
      <c r="E22" s="86" t="s">
        <v>201</v>
      </c>
    </row>
    <row r="23" spans="1:5" ht="15.75" customHeight="1" x14ac:dyDescent="0.25">
      <c r="A23" s="53" t="s">
        <v>34</v>
      </c>
      <c r="B23" s="85">
        <v>0.38900000000000001</v>
      </c>
      <c r="C23" s="85">
        <v>0.95</v>
      </c>
      <c r="D23" s="86">
        <v>5.18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23.07</v>
      </c>
      <c r="E24" s="86" t="s">
        <v>201</v>
      </c>
    </row>
    <row r="25" spans="1:5" ht="15.75" customHeight="1" x14ac:dyDescent="0.25">
      <c r="A25" s="53" t="s">
        <v>87</v>
      </c>
      <c r="B25" s="85">
        <v>8.199999999999999E-2</v>
      </c>
      <c r="C25" s="85">
        <v>0.95</v>
      </c>
      <c r="D25" s="86">
        <v>22.96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23.07</v>
      </c>
      <c r="E27" s="86" t="s">
        <v>201</v>
      </c>
    </row>
    <row r="28" spans="1:5" ht="15.75" customHeight="1" x14ac:dyDescent="0.25">
      <c r="A28" s="53" t="s">
        <v>84</v>
      </c>
      <c r="B28" s="85">
        <v>0.38600000000000001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0.38100000000000001</v>
      </c>
      <c r="C29" s="85">
        <v>0.95</v>
      </c>
      <c r="D29" s="86">
        <v>60.18</v>
      </c>
      <c r="E29" s="86" t="s">
        <v>201</v>
      </c>
    </row>
    <row r="30" spans="1:5" ht="15.75" customHeight="1" x14ac:dyDescent="0.25">
      <c r="A30" s="53" t="s">
        <v>67</v>
      </c>
      <c r="B30" s="85">
        <v>0.34600000000000003</v>
      </c>
      <c r="C30" s="85">
        <v>0.95</v>
      </c>
      <c r="D30" s="86">
        <v>221.07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234.33</v>
      </c>
      <c r="E31" s="86" t="s">
        <v>201</v>
      </c>
    </row>
    <row r="32" spans="1:5" ht="15.75" customHeight="1" x14ac:dyDescent="0.25">
      <c r="A32" s="53" t="s">
        <v>28</v>
      </c>
      <c r="B32" s="85">
        <v>0.39399999999999996</v>
      </c>
      <c r="C32" s="85">
        <v>0.95</v>
      </c>
      <c r="D32" s="86">
        <v>0.35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0.157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0.113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0.40700000000000003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1.3000000000000001E-2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3.1E-2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2020-09-23T13:21:10Z</dcterms:modified>
</cp:coreProperties>
</file>