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4CB0D8FD-AAAE-4847-99EA-0FBFABFF2957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<sst xmlns="http://schemas.openxmlformats.org/spreadsheetml/2006/main" count="1117" uniqueCount="272">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</sst>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15166777</v>
      </c>
    </row>
    <row r="8" spans="1:3" ht="15" customHeight="1" x14ac:dyDescent="0.25">
      <c r="B8" s="7" t="s">
        <v>106</v>
      </c>
      <c r="C8" s="66">
        <v>0.14800000000000002</v>
      </c>
    </row>
    <row r="9" spans="1:3" ht="15" customHeight="1" x14ac:dyDescent="0.25">
      <c r="B9" s="9" t="s">
        <v>107</v>
      </c>
      <c r="C9" s="67">
        <v>0.48840000000000006</v>
      </c>
    </row>
    <row r="10" spans="1:3" ht="15" customHeight="1" x14ac:dyDescent="0.25">
      <c r="B10" s="9" t="s">
        <v>105</v>
      </c>
      <c r="C10" s="67">
        <v>0.66547080993652297</v>
      </c>
    </row>
    <row r="11" spans="1:3" ht="15" customHeight="1" x14ac:dyDescent="0.25">
      <c r="B11" s="7" t="s">
        <v>108</v>
      </c>
      <c r="C11" s="66">
        <v>0.37200000000000005</v>
      </c>
    </row>
    <row r="12" spans="1:3" ht="15" customHeight="1" x14ac:dyDescent="0.25">
      <c r="B12" s="7" t="s">
        <v>109</v>
      </c>
      <c r="C12" s="66">
        <v>0.53400000000000003</v>
      </c>
    </row>
    <row r="13" spans="1:3" ht="15" customHeight="1" x14ac:dyDescent="0.25">
      <c r="B13" s="7" t="s">
        <v>110</v>
      </c>
      <c r="C13" s="66">
        <v>0.27500000000000002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0.20180000000000001</v>
      </c>
    </row>
    <row r="24" spans="1:3" ht="15" customHeight="1" x14ac:dyDescent="0.25">
      <c r="B24" s="20" t="s">
        <v>102</v>
      </c>
      <c r="C24" s="67">
        <v>0.58740000000000003</v>
      </c>
    </row>
    <row r="25" spans="1:3" ht="15" customHeight="1" x14ac:dyDescent="0.25">
      <c r="B25" s="20" t="s">
        <v>103</v>
      </c>
      <c r="C25" s="67">
        <v>0.18479999999999999</v>
      </c>
    </row>
    <row r="26" spans="1:3" ht="15" customHeight="1" x14ac:dyDescent="0.25">
      <c r="B26" s="20" t="s">
        <v>104</v>
      </c>
      <c r="C26" s="67">
        <v>2.6000000000000002E-2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0.34100000000000003</v>
      </c>
    </row>
    <row r="30" spans="1:3" ht="14.25" customHeight="1" x14ac:dyDescent="0.25">
      <c r="B30" s="30" t="s">
        <v>76</v>
      </c>
      <c r="C30" s="69">
        <v>4.7E-2</v>
      </c>
    </row>
    <row r="31" spans="1:3" ht="14.25" customHeight="1" x14ac:dyDescent="0.25">
      <c r="B31" s="30" t="s">
        <v>77</v>
      </c>
      <c r="C31" s="69">
        <v>6.7000000000000004E-2</v>
      </c>
    </row>
    <row r="32" spans="1:3" ht="14.25" customHeight="1" x14ac:dyDescent="0.25">
      <c r="B32" s="30" t="s">
        <v>78</v>
      </c>
      <c r="C32" s="69">
        <v>0.54499999998509885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18.399999999999999</v>
      </c>
    </row>
    <row r="38" spans="1:5" ht="15" customHeight="1" x14ac:dyDescent="0.25">
      <c r="B38" s="16" t="s">
        <v>91</v>
      </c>
      <c r="C38" s="68">
        <v>26.9</v>
      </c>
      <c r="D38" s="17"/>
      <c r="E38" s="18"/>
    </row>
    <row r="39" spans="1:5" ht="15" customHeight="1" x14ac:dyDescent="0.25">
      <c r="B39" s="16" t="s">
        <v>90</v>
      </c>
      <c r="C39" s="68">
        <v>32.4</v>
      </c>
      <c r="D39" s="17"/>
      <c r="E39" s="17"/>
    </row>
    <row r="40" spans="1:5" ht="15" customHeight="1" x14ac:dyDescent="0.25">
      <c r="B40" s="16" t="s">
        <v>171</v>
      </c>
      <c r="C40" s="68">
        <v>1.76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25.4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3.1130000000000001E-2</v>
      </c>
      <c r="D45" s="17"/>
    </row>
    <row r="46" spans="1:5" ht="15.75" customHeight="1" x14ac:dyDescent="0.25">
      <c r="B46" s="16" t="s">
        <v>11</v>
      </c>
      <c r="C46" s="67">
        <v>0.1085</v>
      </c>
      <c r="D46" s="17"/>
    </row>
    <row r="47" spans="1:5" ht="15.75" customHeight="1" x14ac:dyDescent="0.25">
      <c r="B47" s="16" t="s">
        <v>12</v>
      </c>
      <c r="C47" s="67">
        <v>0.36491000000000001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0.4954599999999999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1.2579681903175</v>
      </c>
      <c r="D51" s="17"/>
    </row>
    <row r="52" spans="1:4" ht="15" customHeight="1" x14ac:dyDescent="0.25">
      <c r="B52" s="16" t="s">
        <v>125</v>
      </c>
      <c r="C52" s="65">
        <v>1.22869029438</v>
      </c>
    </row>
    <row r="53" spans="1:4" ht="15.75" customHeight="1" x14ac:dyDescent="0.25">
      <c r="B53" s="16" t="s">
        <v>126</v>
      </c>
      <c r="C53" s="65">
        <v>1.22869029438</v>
      </c>
    </row>
    <row r="54" spans="1:4" ht="15.75" customHeight="1" x14ac:dyDescent="0.25">
      <c r="B54" s="16" t="s">
        <v>127</v>
      </c>
      <c r="C54" s="65">
        <v>0.75905434776900005</v>
      </c>
    </row>
    <row r="55" spans="1:4" ht="15.75" customHeight="1" x14ac:dyDescent="0.25">
      <c r="B55" s="16" t="s">
        <v>128</v>
      </c>
      <c r="C55" s="65">
        <v>0.75905434776900005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0.51268864550410065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1.2579681903175</v>
      </c>
      <c r="C2" s="26">
        <f>'Baseline year population inputs'!C52</f>
        <v>1.22869029438</v>
      </c>
      <c r="D2" s="26">
        <f>'Baseline year population inputs'!C53</f>
        <v>1.22869029438</v>
      </c>
      <c r="E2" s="26">
        <f>'Baseline year population inputs'!C54</f>
        <v>0.75905434776900005</v>
      </c>
      <c r="F2" s="26">
        <f>'Baseline year population inputs'!C55</f>
        <v>0.75905434776900005</v>
      </c>
    </row>
    <row r="3" spans="1:6" ht="15.75" customHeight="1" x14ac:dyDescent="0.25">
      <c r="A3" s="3" t="s">
        <v>65</v>
      </c>
      <c r="B3" s="26">
        <f>frac_mam_1month * 2.6</f>
        <v>0.38817999999999997</v>
      </c>
      <c r="C3" s="26">
        <f>frac_mam_1_5months * 2.6</f>
        <v>0.38817999999999997</v>
      </c>
      <c r="D3" s="26">
        <f>frac_mam_6_11months * 2.6</f>
        <v>0.34372000000000003</v>
      </c>
      <c r="E3" s="26">
        <f>frac_mam_12_23months * 2.6</f>
        <v>0.29302</v>
      </c>
      <c r="F3" s="26">
        <f>frac_mam_24_59months * 2.6</f>
        <v>0.26961999999999997</v>
      </c>
    </row>
    <row r="4" spans="1:6" ht="15.75" customHeight="1" x14ac:dyDescent="0.25">
      <c r="A4" s="3" t="s">
        <v>66</v>
      </c>
      <c r="B4" s="26">
        <f>frac_sam_1month * 2.6</f>
        <v>0.13805999999999999</v>
      </c>
      <c r="C4" s="26">
        <f>frac_sam_1_5months * 2.6</f>
        <v>0.13805999999999999</v>
      </c>
      <c r="D4" s="26">
        <f>frac_sam_6_11months * 2.6</f>
        <v>0.13961999999999999</v>
      </c>
      <c r="E4" s="26">
        <f>frac_sam_12_23months * 2.6</f>
        <v>0.11413999999999999</v>
      </c>
      <c r="F4" s="26">
        <f>frac_sam_24_59months * 2.6</f>
        <v>5.6160000000000002E-2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0.14800000000000002</v>
      </c>
      <c r="E2" s="93">
        <f>food_insecure</f>
        <v>0.14800000000000002</v>
      </c>
      <c r="F2" s="93">
        <f>food_insecure</f>
        <v>0.14800000000000002</v>
      </c>
      <c r="G2" s="93">
        <f>food_insecure</f>
        <v>0.14800000000000002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0.53400000000000003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0.14800000000000002</v>
      </c>
      <c r="F5" s="93">
        <f>food_insecure</f>
        <v>0.14800000000000002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1.2579681903175</v>
      </c>
      <c r="D7" s="93">
        <f>diarrhoea_1_5mo</f>
        <v>1.22869029438</v>
      </c>
      <c r="E7" s="93">
        <f>diarrhoea_6_11mo</f>
        <v>1.22869029438</v>
      </c>
      <c r="F7" s="93">
        <f>diarrhoea_12_23mo</f>
        <v>0.75905434776900005</v>
      </c>
      <c r="G7" s="93">
        <f>diarrhoea_24_59mo</f>
        <v>0.75905434776900005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0.14800000000000002</v>
      </c>
      <c r="F8" s="93">
        <f>food_insecure</f>
        <v>0.14800000000000002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1.2579681903175</v>
      </c>
      <c r="D12" s="93">
        <f>diarrhoea_1_5mo</f>
        <v>1.22869029438</v>
      </c>
      <c r="E12" s="93">
        <f>diarrhoea_6_11mo</f>
        <v>1.22869029438</v>
      </c>
      <c r="F12" s="93">
        <f>diarrhoea_12_23mo</f>
        <v>0.75905434776900005</v>
      </c>
      <c r="G12" s="93">
        <f>diarrhoea_24_59mo</f>
        <v>0.75905434776900005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0.14800000000000002</v>
      </c>
      <c r="I15" s="93">
        <f>food_insecure</f>
        <v>0.14800000000000002</v>
      </c>
      <c r="J15" s="93">
        <f>food_insecure</f>
        <v>0.14800000000000002</v>
      </c>
      <c r="K15" s="93">
        <f>food_insecure</f>
        <v>0.14800000000000002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0.37200000000000005</v>
      </c>
      <c r="I18" s="93">
        <f>frac_PW_health_facility</f>
        <v>0.37200000000000005</v>
      </c>
      <c r="J18" s="93">
        <f>frac_PW_health_facility</f>
        <v>0.37200000000000005</v>
      </c>
      <c r="K18" s="93">
        <f>frac_PW_health_facility</f>
        <v>0.37200000000000005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0.48840000000000006</v>
      </c>
      <c r="I19" s="93">
        <f>frac_malaria_risk</f>
        <v>0.48840000000000006</v>
      </c>
      <c r="J19" s="93">
        <f>frac_malaria_risk</f>
        <v>0.48840000000000006</v>
      </c>
      <c r="K19" s="93">
        <f>frac_malaria_risk</f>
        <v>0.48840000000000006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0.27500000000000002</v>
      </c>
      <c r="M24" s="93">
        <f>famplan_unmet_need</f>
        <v>0.27500000000000002</v>
      </c>
      <c r="N24" s="93">
        <f>famplan_unmet_need</f>
        <v>0.27500000000000002</v>
      </c>
      <c r="O24" s="93">
        <f>famplan_unmet_need</f>
        <v>0.27500000000000002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0.1743164703582766</v>
      </c>
      <c r="M25" s="93">
        <f>(1-food_insecure)*(0.49)+food_insecure*(0.7)</f>
        <v>0.52107999999999999</v>
      </c>
      <c r="N25" s="93">
        <f>(1-food_insecure)*(0.49)+food_insecure*(0.7)</f>
        <v>0.52107999999999999</v>
      </c>
      <c r="O25" s="93">
        <f>(1-food_insecure)*(0.49)+food_insecure*(0.7)</f>
        <v>0.52107999999999999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7.4707058724975683E-2</v>
      </c>
      <c r="M26" s="93">
        <f>(1-food_insecure)*(0.21)+food_insecure*(0.3)</f>
        <v>0.22331999999999999</v>
      </c>
      <c r="N26" s="93">
        <f>(1-food_insecure)*(0.21)+food_insecure*(0.3)</f>
        <v>0.22331999999999999</v>
      </c>
      <c r="O26" s="93">
        <f>(1-food_insecure)*(0.21)+food_insecure*(0.3)</f>
        <v>0.22331999999999999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8.5505660980224732E-2</v>
      </c>
      <c r="M27" s="93">
        <f>(1-food_insecure)*(0.3)</f>
        <v>0.25559999999999999</v>
      </c>
      <c r="N27" s="93">
        <f>(1-food_insecure)*(0.3)</f>
        <v>0.25559999999999999</v>
      </c>
      <c r="O27" s="93">
        <f>(1-food_insecure)*(0.3)</f>
        <v>0.25559999999999999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0.66547080993652297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0.48840000000000006</v>
      </c>
      <c r="D34" s="93">
        <f t="shared" si="3"/>
        <v>0.48840000000000006</v>
      </c>
      <c r="E34" s="93">
        <f t="shared" si="3"/>
        <v>0.48840000000000006</v>
      </c>
      <c r="F34" s="93">
        <f t="shared" si="3"/>
        <v>0.48840000000000006</v>
      </c>
      <c r="G34" s="93">
        <f t="shared" si="3"/>
        <v>0.48840000000000006</v>
      </c>
      <c r="H34" s="93">
        <f t="shared" si="3"/>
        <v>0.48840000000000006</v>
      </c>
      <c r="I34" s="93">
        <f t="shared" si="3"/>
        <v>0.48840000000000006</v>
      </c>
      <c r="J34" s="93">
        <f t="shared" si="3"/>
        <v>0.48840000000000006</v>
      </c>
      <c r="K34" s="93">
        <f t="shared" si="3"/>
        <v>0.48840000000000006</v>
      </c>
      <c r="L34" s="93">
        <f t="shared" si="3"/>
        <v>0.48840000000000006</v>
      </c>
      <c r="M34" s="93">
        <f t="shared" si="3"/>
        <v>0.48840000000000006</v>
      </c>
      <c r="N34" s="93">
        <f t="shared" si="3"/>
        <v>0.48840000000000006</v>
      </c>
      <c r="O34" s="93">
        <f t="shared" si="3"/>
        <v>0.48840000000000006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2938758</v>
      </c>
      <c r="C2" s="75">
        <v>7882000</v>
      </c>
      <c r="D2" s="75">
        <v>15135000</v>
      </c>
      <c r="E2" s="75">
        <v>13905000</v>
      </c>
      <c r="F2" s="75">
        <v>10661000</v>
      </c>
      <c r="G2" s="22">
        <f t="shared" ref="G2:G40" si="0">C2+D2+E2+F2</f>
        <v>47583000</v>
      </c>
      <c r="H2" s="22">
        <f t="shared" ref="H2:H40" si="1">(B2 + stillbirth*B2/(1000-stillbirth))/(1-abortion)</f>
        <v>3465917.0517347525</v>
      </c>
      <c r="I2" s="22">
        <f>G2-H2</f>
        <v>44117082.948265247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2914214</v>
      </c>
      <c r="C3" s="75">
        <v>7834000</v>
      </c>
      <c r="D3" s="75">
        <v>15207000</v>
      </c>
      <c r="E3" s="75">
        <v>14040000</v>
      </c>
      <c r="F3" s="75">
        <v>10982000</v>
      </c>
      <c r="G3" s="22">
        <f t="shared" si="0"/>
        <v>48063000</v>
      </c>
      <c r="H3" s="22">
        <f t="shared" si="1"/>
        <v>3436970.3102481184</v>
      </c>
      <c r="I3" s="22">
        <f t="shared" ref="I3:I15" si="3">G3-H3</f>
        <v>44626029.689751878</v>
      </c>
    </row>
    <row r="4" spans="1:9" ht="15.75" customHeight="1" x14ac:dyDescent="0.25">
      <c r="A4" s="92">
        <f t="shared" si="2"/>
        <v>2022</v>
      </c>
      <c r="B4" s="74">
        <v>2886543</v>
      </c>
      <c r="C4" s="75">
        <v>7762000</v>
      </c>
      <c r="D4" s="75">
        <v>15285000</v>
      </c>
      <c r="E4" s="75">
        <v>14153000</v>
      </c>
      <c r="F4" s="75">
        <v>11331000</v>
      </c>
      <c r="G4" s="22">
        <f t="shared" si="0"/>
        <v>48531000</v>
      </c>
      <c r="H4" s="22">
        <f t="shared" si="1"/>
        <v>3404335.6425624662</v>
      </c>
      <c r="I4" s="22">
        <f t="shared" si="3"/>
        <v>45126664.357437536</v>
      </c>
    </row>
    <row r="5" spans="1:9" ht="15.75" customHeight="1" x14ac:dyDescent="0.25">
      <c r="A5" s="92" t="str">
        <f t="shared" si="2"/>
        <v/>
      </c>
      <c r="B5" s="74">
        <v>2903490.3907999997</v>
      </c>
      <c r="C5" s="75">
        <v>7676000</v>
      </c>
      <c r="D5" s="75">
        <v>15358000</v>
      </c>
      <c r="E5" s="75">
        <v>14249000</v>
      </c>
      <c r="F5" s="75">
        <v>11689000</v>
      </c>
      <c r="G5" s="22">
        <f t="shared" si="0"/>
        <v>48972000</v>
      </c>
      <c r="H5" s="22">
        <f t="shared" si="1"/>
        <v>3424323.0830921493</v>
      </c>
      <c r="I5" s="22">
        <f t="shared" si="3"/>
        <v>45547676.916907847</v>
      </c>
    </row>
    <row r="6" spans="1:9" ht="15.75" customHeight="1" x14ac:dyDescent="0.25">
      <c r="A6" s="92" t="str">
        <f t="shared" si="2"/>
        <v/>
      </c>
      <c r="B6" s="74">
        <v>2872232.0171999997</v>
      </c>
      <c r="C6" s="75">
        <v>7591000</v>
      </c>
      <c r="D6" s="75">
        <v>15405000</v>
      </c>
      <c r="E6" s="75">
        <v>14334000</v>
      </c>
      <c r="F6" s="75">
        <v>12032000</v>
      </c>
      <c r="G6" s="22">
        <f t="shared" si="0"/>
        <v>49362000</v>
      </c>
      <c r="H6" s="22">
        <f t="shared" si="1"/>
        <v>3387457.5330639621</v>
      </c>
      <c r="I6" s="22">
        <f t="shared" si="3"/>
        <v>45974542.466936037</v>
      </c>
    </row>
    <row r="7" spans="1:9" ht="15.75" customHeight="1" x14ac:dyDescent="0.25">
      <c r="A7" s="92" t="str">
        <f t="shared" si="2"/>
        <v/>
      </c>
      <c r="B7" s="74">
        <v>2839016.5380000002</v>
      </c>
      <c r="C7" s="75">
        <v>7516000</v>
      </c>
      <c r="D7" s="75">
        <v>15417000</v>
      </c>
      <c r="E7" s="75">
        <v>14417000</v>
      </c>
      <c r="F7" s="75">
        <v>12341000</v>
      </c>
      <c r="G7" s="22">
        <f t="shared" si="0"/>
        <v>49691000</v>
      </c>
      <c r="H7" s="22">
        <f t="shared" si="1"/>
        <v>3348283.8087420482</v>
      </c>
      <c r="I7" s="22">
        <f t="shared" si="3"/>
        <v>46342716.191257954</v>
      </c>
    </row>
    <row r="8" spans="1:9" ht="15.75" customHeight="1" x14ac:dyDescent="0.25">
      <c r="A8" s="92" t="str">
        <f t="shared" si="2"/>
        <v/>
      </c>
      <c r="B8" s="74">
        <v>2809397.9920000001</v>
      </c>
      <c r="C8" s="75">
        <v>7455000</v>
      </c>
      <c r="D8" s="75">
        <v>15411000</v>
      </c>
      <c r="E8" s="75">
        <v>14500000</v>
      </c>
      <c r="F8" s="75">
        <v>12618000</v>
      </c>
      <c r="G8" s="22">
        <f t="shared" si="0"/>
        <v>49984000</v>
      </c>
      <c r="H8" s="22">
        <f t="shared" si="1"/>
        <v>3313352.2411788157</v>
      </c>
      <c r="I8" s="22">
        <f t="shared" si="3"/>
        <v>46670647.758821182</v>
      </c>
    </row>
    <row r="9" spans="1:9" ht="15.75" customHeight="1" x14ac:dyDescent="0.25">
      <c r="A9" s="92" t="str">
        <f t="shared" si="2"/>
        <v/>
      </c>
      <c r="B9" s="74">
        <v>2777965.2540000002</v>
      </c>
      <c r="C9" s="75">
        <v>7400000</v>
      </c>
      <c r="D9" s="75">
        <v>15375000</v>
      </c>
      <c r="E9" s="75">
        <v>14577000</v>
      </c>
      <c r="F9" s="75">
        <v>12861000</v>
      </c>
      <c r="G9" s="22">
        <f t="shared" si="0"/>
        <v>50213000</v>
      </c>
      <c r="H9" s="22">
        <f t="shared" si="1"/>
        <v>3276281.0489891525</v>
      </c>
      <c r="I9" s="22">
        <f t="shared" si="3"/>
        <v>46936718.951010846</v>
      </c>
    </row>
    <row r="10" spans="1:9" ht="15.75" customHeight="1" x14ac:dyDescent="0.25">
      <c r="A10" s="92" t="str">
        <f t="shared" si="2"/>
        <v/>
      </c>
      <c r="B10" s="74">
        <v>2744784.41</v>
      </c>
      <c r="C10" s="75">
        <v>7352000</v>
      </c>
      <c r="D10" s="75">
        <v>15308000</v>
      </c>
      <c r="E10" s="75">
        <v>14650000</v>
      </c>
      <c r="F10" s="75">
        <v>13073000</v>
      </c>
      <c r="G10" s="22">
        <f t="shared" si="0"/>
        <v>50383000</v>
      </c>
      <c r="H10" s="22">
        <f t="shared" si="1"/>
        <v>3237148.1727841194</v>
      </c>
      <c r="I10" s="22">
        <f t="shared" si="3"/>
        <v>47145851.82721588</v>
      </c>
    </row>
    <row r="11" spans="1:9" ht="15.75" customHeight="1" x14ac:dyDescent="0.25">
      <c r="A11" s="92" t="str">
        <f t="shared" si="2"/>
        <v/>
      </c>
      <c r="B11" s="74">
        <v>2709935.04</v>
      </c>
      <c r="C11" s="75">
        <v>7308000</v>
      </c>
      <c r="D11" s="75">
        <v>15220000</v>
      </c>
      <c r="E11" s="75">
        <v>14722000</v>
      </c>
      <c r="F11" s="75">
        <v>13259000</v>
      </c>
      <c r="G11" s="22">
        <f t="shared" si="0"/>
        <v>50509000</v>
      </c>
      <c r="H11" s="22">
        <f t="shared" si="1"/>
        <v>3196047.4677498108</v>
      </c>
      <c r="I11" s="22">
        <f t="shared" si="3"/>
        <v>47312952.532250188</v>
      </c>
    </row>
    <row r="12" spans="1:9" ht="15.75" customHeight="1" x14ac:dyDescent="0.25">
      <c r="A12" s="92" t="str">
        <f t="shared" si="2"/>
        <v/>
      </c>
      <c r="B12" s="74">
        <v>2673537.5099999998</v>
      </c>
      <c r="C12" s="75">
        <v>7266000</v>
      </c>
      <c r="D12" s="75">
        <v>15116000</v>
      </c>
      <c r="E12" s="75">
        <v>14794000</v>
      </c>
      <c r="F12" s="75">
        <v>13422000</v>
      </c>
      <c r="G12" s="22">
        <f t="shared" si="0"/>
        <v>50598000</v>
      </c>
      <c r="H12" s="22">
        <f t="shared" si="1"/>
        <v>3153120.8913294226</v>
      </c>
      <c r="I12" s="22">
        <f t="shared" si="3"/>
        <v>47444879.108670577</v>
      </c>
    </row>
    <row r="13" spans="1:9" ht="15.75" customHeight="1" x14ac:dyDescent="0.25">
      <c r="A13" s="92" t="str">
        <f t="shared" si="2"/>
        <v/>
      </c>
      <c r="B13" s="74">
        <v>7913000</v>
      </c>
      <c r="C13" s="75">
        <v>15075000</v>
      </c>
      <c r="D13" s="75">
        <v>13752000</v>
      </c>
      <c r="E13" s="75">
        <v>10366000</v>
      </c>
      <c r="F13" s="75">
        <v>1.4471490750000003E-2</v>
      </c>
      <c r="G13" s="22">
        <f t="shared" si="0"/>
        <v>39193000.014471494</v>
      </c>
      <c r="H13" s="22">
        <f t="shared" si="1"/>
        <v>9332446.4383855686</v>
      </c>
      <c r="I13" s="22">
        <f t="shared" si="3"/>
        <v>29860553.576085925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0.14800000000000002</v>
      </c>
      <c r="G5" s="121">
        <f>food_insecure</f>
        <v>0.14800000000000002</v>
      </c>
      <c r="H5" s="121">
        <f>food_insecure</f>
        <v>0.14800000000000002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0.14800000000000002</v>
      </c>
      <c r="G7" s="121">
        <f>food_insecure</f>
        <v>0.14800000000000002</v>
      </c>
      <c r="H7" s="121">
        <f>food_insecure</f>
        <v>0.14800000000000002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1.4471490750000003E-2</v>
      </c>
    </row>
    <row r="4" spans="1:8" ht="15.75" customHeight="1" x14ac:dyDescent="0.25">
      <c r="B4" s="24" t="s">
        <v>7</v>
      </c>
      <c r="C4" s="76">
        <v>7.3721861489266807E-2</v>
      </c>
    </row>
    <row r="5" spans="1:8" ht="15.75" customHeight="1" x14ac:dyDescent="0.25">
      <c r="B5" s="24" t="s">
        <v>8</v>
      </c>
      <c r="C5" s="76">
        <v>0.20474691174916462</v>
      </c>
    </row>
    <row r="6" spans="1:8" ht="15.75" customHeight="1" x14ac:dyDescent="0.25">
      <c r="B6" s="24" t="s">
        <v>10</v>
      </c>
      <c r="C6" s="76">
        <v>0.18878775767870126</v>
      </c>
    </row>
    <row r="7" spans="1:8" ht="15.75" customHeight="1" x14ac:dyDescent="0.25">
      <c r="B7" s="24" t="s">
        <v>13</v>
      </c>
      <c r="C7" s="76">
        <v>0.14995191637272551</v>
      </c>
    </row>
    <row r="8" spans="1:8" ht="15.75" customHeight="1" x14ac:dyDescent="0.25">
      <c r="B8" s="24" t="s">
        <v>14</v>
      </c>
      <c r="C8" s="76">
        <v>1.353271934729532E-2</v>
      </c>
    </row>
    <row r="9" spans="1:8" ht="15.75" customHeight="1" x14ac:dyDescent="0.25">
      <c r="B9" s="24" t="s">
        <v>27</v>
      </c>
      <c r="C9" s="76">
        <v>7.403929894294492E-2</v>
      </c>
    </row>
    <row r="10" spans="1:8" ht="15.75" customHeight="1" x14ac:dyDescent="0.25">
      <c r="B10" s="24" t="s">
        <v>15</v>
      </c>
      <c r="C10" s="76">
        <v>0.28074804366990158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7.7460059625387406E-2</v>
      </c>
      <c r="D14" s="76">
        <v>7.7460059625387406E-2</v>
      </c>
      <c r="E14" s="76">
        <v>5.5718058933552903E-2</v>
      </c>
      <c r="F14" s="76">
        <v>5.5718058933552903E-2</v>
      </c>
    </row>
    <row r="15" spans="1:8" ht="15.75" customHeight="1" x14ac:dyDescent="0.25">
      <c r="B15" s="24" t="s">
        <v>16</v>
      </c>
      <c r="C15" s="76">
        <v>0.40217380635963002</v>
      </c>
      <c r="D15" s="76">
        <v>0.40217380635963002</v>
      </c>
      <c r="E15" s="76">
        <v>0.18228651953212002</v>
      </c>
      <c r="F15" s="76">
        <v>0.18228651953212002</v>
      </c>
    </row>
    <row r="16" spans="1:8" ht="15.75" customHeight="1" x14ac:dyDescent="0.25">
      <c r="B16" s="24" t="s">
        <v>17</v>
      </c>
      <c r="C16" s="76">
        <v>1.4579185759296297E-2</v>
      </c>
      <c r="D16" s="76">
        <v>1.4579185759296297E-2</v>
      </c>
      <c r="E16" s="76">
        <v>1.19763303366667E-2</v>
      </c>
      <c r="F16" s="76">
        <v>1.19763303366667E-2</v>
      </c>
    </row>
    <row r="17" spans="1:8" ht="15.75" customHeight="1" x14ac:dyDescent="0.25">
      <c r="B17" s="24" t="s">
        <v>18</v>
      </c>
      <c r="C17" s="76">
        <v>2.39942844928935E-3</v>
      </c>
      <c r="D17" s="76">
        <v>2.39942844928935E-3</v>
      </c>
      <c r="E17" s="76">
        <v>6.6740954247346803E-3</v>
      </c>
      <c r="F17" s="76">
        <v>6.6740954247346803E-3</v>
      </c>
    </row>
    <row r="18" spans="1:8" ht="15.75" customHeight="1" x14ac:dyDescent="0.25">
      <c r="B18" s="24" t="s">
        <v>19</v>
      </c>
      <c r="C18" s="76">
        <v>3.0592801188227999E-5</v>
      </c>
      <c r="D18" s="76">
        <v>3.0592801188227999E-5</v>
      </c>
      <c r="E18" s="76">
        <v>2.56062880010033E-5</v>
      </c>
      <c r="F18" s="76">
        <v>2.56062880010033E-5</v>
      </c>
    </row>
    <row r="19" spans="1:8" ht="15.75" customHeight="1" x14ac:dyDescent="0.25">
      <c r="B19" s="24" t="s">
        <v>20</v>
      </c>
      <c r="C19" s="76">
        <v>4.6526791136372099E-2</v>
      </c>
      <c r="D19" s="76">
        <v>4.6526791136372099E-2</v>
      </c>
      <c r="E19" s="76">
        <v>5.4032321184180103E-2</v>
      </c>
      <c r="F19" s="76">
        <v>5.4032321184180103E-2</v>
      </c>
    </row>
    <row r="20" spans="1:8" ht="15.75" customHeight="1" x14ac:dyDescent="0.25">
      <c r="B20" s="24" t="s">
        <v>21</v>
      </c>
      <c r="C20" s="76">
        <v>8.1577604646069601E-4</v>
      </c>
      <c r="D20" s="76">
        <v>8.1577604646069601E-4</v>
      </c>
      <c r="E20" s="76">
        <v>4.37167545235825E-3</v>
      </c>
      <c r="F20" s="76">
        <v>4.37167545235825E-3</v>
      </c>
    </row>
    <row r="21" spans="1:8" ht="15.75" customHeight="1" x14ac:dyDescent="0.25">
      <c r="B21" s="24" t="s">
        <v>22</v>
      </c>
      <c r="C21" s="76">
        <v>4.4035861015049201E-2</v>
      </c>
      <c r="D21" s="76">
        <v>4.4035861015049201E-2</v>
      </c>
      <c r="E21" s="76">
        <v>0.30321726174644398</v>
      </c>
      <c r="F21" s="76">
        <v>0.30321726174644398</v>
      </c>
    </row>
    <row r="22" spans="1:8" ht="15.75" customHeight="1" x14ac:dyDescent="0.25">
      <c r="B22" s="24" t="s">
        <v>23</v>
      </c>
      <c r="C22" s="76">
        <v>0.41197849880732673</v>
      </c>
      <c r="D22" s="76">
        <v>0.41197849880732673</v>
      </c>
      <c r="E22" s="76">
        <v>0.3816981311019424</v>
      </c>
      <c r="F22" s="76">
        <v>0.3816981311019424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2.5899999999999999E-2</v>
      </c>
    </row>
    <row r="27" spans="1:8" ht="15.75" customHeight="1" x14ac:dyDescent="0.25">
      <c r="B27" s="24" t="s">
        <v>39</v>
      </c>
      <c r="C27" s="76">
        <v>7.0999999999999995E-3</v>
      </c>
    </row>
    <row r="28" spans="1:8" ht="15.75" customHeight="1" x14ac:dyDescent="0.25">
      <c r="B28" s="24" t="s">
        <v>40</v>
      </c>
      <c r="C28" s="76">
        <v>0.25590000000000002</v>
      </c>
    </row>
    <row r="29" spans="1:8" ht="15.75" customHeight="1" x14ac:dyDescent="0.25">
      <c r="B29" s="24" t="s">
        <v>41</v>
      </c>
      <c r="C29" s="76">
        <v>0.1464</v>
      </c>
    </row>
    <row r="30" spans="1:8" ht="15.75" customHeight="1" x14ac:dyDescent="0.25">
      <c r="B30" s="24" t="s">
        <v>42</v>
      </c>
      <c r="C30" s="76">
        <v>1.7500000000000002E-2</v>
      </c>
    </row>
    <row r="31" spans="1:8" ht="15.75" customHeight="1" x14ac:dyDescent="0.25">
      <c r="B31" s="24" t="s">
        <v>43</v>
      </c>
      <c r="C31" s="76">
        <v>1.8100000000000002E-2</v>
      </c>
    </row>
    <row r="32" spans="1:8" ht="15.75" customHeight="1" x14ac:dyDescent="0.25">
      <c r="B32" s="24" t="s">
        <v>44</v>
      </c>
      <c r="C32" s="76">
        <v>1.1399999999999999E-2</v>
      </c>
    </row>
    <row r="33" spans="2:3" ht="15.75" customHeight="1" x14ac:dyDescent="0.25">
      <c r="B33" s="24" t="s">
        <v>45</v>
      </c>
      <c r="C33" s="76">
        <v>0.15130000000000002</v>
      </c>
    </row>
    <row r="34" spans="2:3" ht="15.75" customHeight="1" x14ac:dyDescent="0.25">
      <c r="B34" s="24" t="s">
        <v>46</v>
      </c>
      <c r="C34" s="76">
        <v>0.36639999999776485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0.61306088818604643</v>
      </c>
      <c r="D2" s="77">
        <v>0.61799999999999999</v>
      </c>
      <c r="E2" s="77">
        <v>0.50080000000000002</v>
      </c>
      <c r="F2" s="77">
        <v>0.26539999999999997</v>
      </c>
      <c r="G2" s="77">
        <v>0.24890000000000001</v>
      </c>
    </row>
    <row r="3" spans="1:15" ht="15.75" customHeight="1" x14ac:dyDescent="0.25">
      <c r="A3" s="5"/>
      <c r="B3" s="11" t="s">
        <v>118</v>
      </c>
      <c r="C3" s="77">
        <v>0.2306</v>
      </c>
      <c r="D3" s="77">
        <v>0.2306</v>
      </c>
      <c r="E3" s="77">
        <v>0.28949999999999998</v>
      </c>
      <c r="F3" s="77">
        <v>0.33640000000000003</v>
      </c>
      <c r="G3" s="77">
        <v>0.33579999999999999</v>
      </c>
    </row>
    <row r="4" spans="1:15" ht="15.75" customHeight="1" x14ac:dyDescent="0.25">
      <c r="A4" s="5"/>
      <c r="B4" s="11" t="s">
        <v>116</v>
      </c>
      <c r="C4" s="78">
        <v>0.10050000000000001</v>
      </c>
      <c r="D4" s="78">
        <v>0.10060000000000001</v>
      </c>
      <c r="E4" s="78">
        <v>0.15570000000000001</v>
      </c>
      <c r="F4" s="78">
        <v>0.25670000000000004</v>
      </c>
      <c r="G4" s="78">
        <v>0.28050000000000003</v>
      </c>
    </row>
    <row r="5" spans="1:15" ht="15.75" customHeight="1" x14ac:dyDescent="0.25">
      <c r="A5" s="5"/>
      <c r="B5" s="11" t="s">
        <v>119</v>
      </c>
      <c r="C5" s="78">
        <v>5.0799999999999998E-2</v>
      </c>
      <c r="D5" s="78">
        <v>5.0799999999999998E-2</v>
      </c>
      <c r="E5" s="78">
        <v>5.3899999999999997E-2</v>
      </c>
      <c r="F5" s="78">
        <v>0.1414</v>
      </c>
      <c r="G5" s="78">
        <v>0.1348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0.52839999999999998</v>
      </c>
      <c r="D8" s="77">
        <v>0.52839999999999998</v>
      </c>
      <c r="E8" s="77">
        <v>0.59079999999999999</v>
      </c>
      <c r="F8" s="77">
        <v>0.5423</v>
      </c>
      <c r="G8" s="77">
        <v>0.50929999999999997</v>
      </c>
    </row>
    <row r="9" spans="1:15" ht="15.75" customHeight="1" x14ac:dyDescent="0.25">
      <c r="B9" s="7" t="s">
        <v>121</v>
      </c>
      <c r="C9" s="77">
        <v>0.26910000000000001</v>
      </c>
      <c r="D9" s="77">
        <v>0.26910000000000001</v>
      </c>
      <c r="E9" s="77">
        <v>0.22329999999999997</v>
      </c>
      <c r="F9" s="77">
        <v>0.30109999999999998</v>
      </c>
      <c r="G9" s="77">
        <v>0.3654</v>
      </c>
    </row>
    <row r="10" spans="1:15" ht="15.75" customHeight="1" x14ac:dyDescent="0.25">
      <c r="B10" s="7" t="s">
        <v>122</v>
      </c>
      <c r="C10" s="78">
        <v>0.14929999999999999</v>
      </c>
      <c r="D10" s="78">
        <v>0.14929999999999999</v>
      </c>
      <c r="E10" s="78">
        <v>0.13220000000000001</v>
      </c>
      <c r="F10" s="78">
        <v>0.11269999999999999</v>
      </c>
      <c r="G10" s="78">
        <v>0.10369999999999999</v>
      </c>
    </row>
    <row r="11" spans="1:15" ht="15.75" customHeight="1" x14ac:dyDescent="0.25">
      <c r="B11" s="7" t="s">
        <v>123</v>
      </c>
      <c r="C11" s="78">
        <v>5.3099999999999994E-2</v>
      </c>
      <c r="D11" s="78">
        <v>5.3099999999999994E-2</v>
      </c>
      <c r="E11" s="78">
        <v>5.3699999999999998E-2</v>
      </c>
      <c r="F11" s="78">
        <v>4.3899999999999995E-2</v>
      </c>
      <c r="G11" s="78">
        <v>2.1600000000000001E-2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0.80099784150000009</v>
      </c>
      <c r="D14" s="79">
        <v>0.77677478115800003</v>
      </c>
      <c r="E14" s="79">
        <v>0.77677478115800003</v>
      </c>
      <c r="F14" s="79">
        <v>0.52042201054299997</v>
      </c>
      <c r="G14" s="79">
        <v>0.52042201054299997</v>
      </c>
      <c r="H14" s="80">
        <v>0.45700000000000002</v>
      </c>
      <c r="I14" s="80">
        <v>0.45700000000000002</v>
      </c>
      <c r="J14" s="80">
        <v>0.45700000000000002</v>
      </c>
      <c r="K14" s="80">
        <v>0.45700000000000002</v>
      </c>
      <c r="L14" s="80">
        <v>0.39985999999999999</v>
      </c>
      <c r="M14" s="80">
        <v>0.39985999999999999</v>
      </c>
      <c r="N14" s="80">
        <v>0.39985999999999999</v>
      </c>
      <c r="O14" s="80">
        <v>0.39985999999999999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0.41066249841034336</v>
      </c>
      <c r="D15" s="77">
        <f t="shared" si="0"/>
        <v>0.39824361041363926</v>
      </c>
      <c r="E15" s="77">
        <f t="shared" si="0"/>
        <v>0.39824361041363926</v>
      </c>
      <c r="F15" s="77">
        <f t="shared" si="0"/>
        <v>0.26681445567581147</v>
      </c>
      <c r="G15" s="77">
        <f t="shared" si="0"/>
        <v>0.26681445567581147</v>
      </c>
      <c r="H15" s="77">
        <f t="shared" si="0"/>
        <v>0.234298710995374</v>
      </c>
      <c r="I15" s="77">
        <f t="shared" si="0"/>
        <v>0.234298710995374</v>
      </c>
      <c r="J15" s="77">
        <f t="shared" si="0"/>
        <v>0.234298710995374</v>
      </c>
      <c r="K15" s="77">
        <f t="shared" si="0"/>
        <v>0.234298710995374</v>
      </c>
      <c r="L15" s="77">
        <f t="shared" si="0"/>
        <v>0.20500368179126968</v>
      </c>
      <c r="M15" s="77">
        <f t="shared" si="0"/>
        <v>0.20500368179126968</v>
      </c>
      <c r="N15" s="77">
        <f t="shared" si="0"/>
        <v>0.20500368179126968</v>
      </c>
      <c r="O15" s="77">
        <f t="shared" si="0"/>
        <v>0.20500368179126968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0.79010000000000002</v>
      </c>
      <c r="D2" s="78">
        <v>0.48950000000000005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7.22E-2</v>
      </c>
      <c r="D3" s="78">
        <v>0.17230000000000001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0.11380000000000001</v>
      </c>
      <c r="D4" s="78">
        <v>0.3306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2.3899999999999921E-2</v>
      </c>
      <c r="D5" s="77">
        <f t="shared" ref="D5:G5" si="0">1-SUM(D2:D4)</f>
        <v>7.5999999999999401E-3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0.3644</v>
      </c>
      <c r="D2" s="28">
        <v>0.36660000000000004</v>
      </c>
      <c r="E2" s="28">
        <v>0.36670000000000003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0.14480000000000001</v>
      </c>
      <c r="D4" s="28">
        <v>0.14430000000000001</v>
      </c>
      <c r="E4" s="28">
        <v>0.14430000000000001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0.77677478115800003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0.45700000000000002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0.39985999999999999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0.48950000000000005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32.4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42.68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8.02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14.41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0.40299999999999997</v>
      </c>
      <c r="C18" s="85">
        <v>0.95</v>
      </c>
      <c r="D18" s="86">
        <v>3.41</v>
      </c>
      <c r="E18" s="86" t="s">
        <v>201</v>
      </c>
    </row>
    <row r="19" spans="1:5" ht="15.75" customHeight="1" x14ac:dyDescent="0.25">
      <c r="A19" s="53" t="s">
        <v>174</v>
      </c>
      <c r="B19" s="85">
        <v>0.23699999999999999</v>
      </c>
      <c r="C19" s="85">
        <f>(1-food_insecure)*0.95</f>
        <v>0.8093999999999999</v>
      </c>
      <c r="D19" s="86">
        <v>3.41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2.78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24.62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20.77</v>
      </c>
      <c r="E24" s="86" t="s">
        <v>201</v>
      </c>
    </row>
    <row r="25" spans="1:5" ht="15.75" customHeight="1" x14ac:dyDescent="0.25">
      <c r="A25" s="53" t="s">
        <v>87</v>
      </c>
      <c r="B25" s="85">
        <v>0.08</v>
      </c>
      <c r="C25" s="85">
        <v>0.95</v>
      </c>
      <c r="D25" s="86">
        <v>20.77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4.91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20.77</v>
      </c>
      <c r="E27" s="86" t="s">
        <v>201</v>
      </c>
    </row>
    <row r="28" spans="1:5" ht="15.75" customHeight="1" x14ac:dyDescent="0.25">
      <c r="A28" s="53" t="s">
        <v>84</v>
      </c>
      <c r="B28" s="85">
        <v>0.72400000000000009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0.23699999999999999</v>
      </c>
      <c r="C29" s="85">
        <v>0.95</v>
      </c>
      <c r="D29" s="86">
        <v>77.489999999999995</v>
      </c>
      <c r="E29" s="86" t="s">
        <v>201</v>
      </c>
    </row>
    <row r="30" spans="1:5" ht="15.75" customHeight="1" x14ac:dyDescent="0.25">
      <c r="A30" s="53" t="s">
        <v>67</v>
      </c>
      <c r="B30" s="85">
        <v>3.0000000000000001E-3</v>
      </c>
      <c r="C30" s="85">
        <v>0.95</v>
      </c>
      <c r="D30" s="86">
        <v>200.22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212.23</v>
      </c>
      <c r="E31" s="86" t="s">
        <v>201</v>
      </c>
    </row>
    <row r="32" spans="1:5" ht="15.75" customHeight="1" x14ac:dyDescent="0.25">
      <c r="A32" s="53" t="s">
        <v>28</v>
      </c>
      <c r="B32" s="85">
        <v>0.84799999999999998</v>
      </c>
      <c r="C32" s="85">
        <v>0.95</v>
      </c>
      <c r="D32" s="86">
        <v>0.7</v>
      </c>
      <c r="E32" s="86" t="s">
        <v>201</v>
      </c>
    </row>
    <row r="33" spans="1:6" ht="15.75" customHeight="1" x14ac:dyDescent="0.25">
      <c r="A33" s="53" t="s">
        <v>83</v>
      </c>
      <c r="B33" s="85">
        <v>0.748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0.38700000000000001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0.48200000000000004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0.14499999999999999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0.436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2020-09-23T13:29:16Z</dcterms:modified>
</cp:coreProperties>
</file>