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8D1CBF83-6706-4378-9B0C-CB0B11FEE332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<sst xmlns="http://schemas.openxmlformats.org/spreadsheetml/2006/main" count="1117" uniqueCount="272">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</sst>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3281716</v>
      </c>
    </row>
    <row r="8" spans="1:3" ht="15" customHeight="1" x14ac:dyDescent="0.25">
      <c r="B8" s="7" t="s">
        <v>106</v>
      </c>
      <c r="C8" s="66">
        <v>0.43700000000000006</v>
      </c>
    </row>
    <row r="9" spans="1:3" ht="15" customHeight="1" x14ac:dyDescent="0.25">
      <c r="B9" s="9" t="s">
        <v>107</v>
      </c>
      <c r="C9" s="67">
        <v>1</v>
      </c>
    </row>
    <row r="10" spans="1:3" ht="15" customHeight="1" x14ac:dyDescent="0.25">
      <c r="B10" s="9" t="s">
        <v>105</v>
      </c>
      <c r="C10" s="67">
        <v>0.29334579467773397</v>
      </c>
    </row>
    <row r="11" spans="1:3" ht="15" customHeight="1" x14ac:dyDescent="0.25">
      <c r="B11" s="7" t="s">
        <v>108</v>
      </c>
      <c r="C11" s="66">
        <v>0.47200000000000003</v>
      </c>
    </row>
    <row r="12" spans="1:3" ht="15" customHeight="1" x14ac:dyDescent="0.25">
      <c r="B12" s="7" t="s">
        <v>109</v>
      </c>
      <c r="C12" s="66">
        <v>0.66299999999999992</v>
      </c>
    </row>
    <row r="13" spans="1:3" ht="15" customHeight="1" x14ac:dyDescent="0.25">
      <c r="B13" s="7" t="s">
        <v>110</v>
      </c>
      <c r="C13" s="66">
        <v>0.55000000000000004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0.1002</v>
      </c>
    </row>
    <row r="24" spans="1:3" ht="15" customHeight="1" x14ac:dyDescent="0.25">
      <c r="B24" s="20" t="s">
        <v>102</v>
      </c>
      <c r="C24" s="67">
        <v>0.46389999999999998</v>
      </c>
    </row>
    <row r="25" spans="1:3" ht="15" customHeight="1" x14ac:dyDescent="0.25">
      <c r="B25" s="20" t="s">
        <v>103</v>
      </c>
      <c r="C25" s="67">
        <v>0.34920000000000001</v>
      </c>
    </row>
    <row r="26" spans="1:3" ht="15" customHeight="1" x14ac:dyDescent="0.25">
      <c r="B26" s="20" t="s">
        <v>104</v>
      </c>
      <c r="C26" s="67">
        <v>8.6699999999999999E-2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0.187</v>
      </c>
    </row>
    <row r="30" spans="1:3" ht="14.25" customHeight="1" x14ac:dyDescent="0.25">
      <c r="B30" s="30" t="s">
        <v>76</v>
      </c>
      <c r="C30" s="69">
        <v>2.7000000000000003E-2</v>
      </c>
    </row>
    <row r="31" spans="1:3" ht="14.25" customHeight="1" x14ac:dyDescent="0.25">
      <c r="B31" s="30" t="s">
        <v>77</v>
      </c>
      <c r="C31" s="69">
        <v>9.0999999999999998E-2</v>
      </c>
    </row>
    <row r="32" spans="1:3" ht="14.25" customHeight="1" x14ac:dyDescent="0.25">
      <c r="B32" s="30" t="s">
        <v>78</v>
      </c>
      <c r="C32" s="69">
        <v>0.69499999998509876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25.4</v>
      </c>
    </row>
    <row r="38" spans="1:5" ht="15" customHeight="1" x14ac:dyDescent="0.25">
      <c r="B38" s="16" t="s">
        <v>91</v>
      </c>
      <c r="C38" s="68">
        <v>51.2</v>
      </c>
      <c r="D38" s="17"/>
      <c r="E38" s="18"/>
    </row>
    <row r="39" spans="1:5" ht="15" customHeight="1" x14ac:dyDescent="0.25">
      <c r="B39" s="16" t="s">
        <v>90</v>
      </c>
      <c r="C39" s="68">
        <v>81.2</v>
      </c>
      <c r="D39" s="17"/>
      <c r="E39" s="17"/>
    </row>
    <row r="40" spans="1:5" ht="15" customHeight="1" x14ac:dyDescent="0.25">
      <c r="B40" s="16" t="s">
        <v>171</v>
      </c>
      <c r="C40" s="68">
        <v>3.71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21.2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1.7469999999999999E-2</v>
      </c>
      <c r="D45" s="17"/>
    </row>
    <row r="46" spans="1:5" ht="15.75" customHeight="1" x14ac:dyDescent="0.25">
      <c r="B46" s="16" t="s">
        <v>11</v>
      </c>
      <c r="C46" s="67">
        <v>9.1370000000000007E-2</v>
      </c>
      <c r="D46" s="17"/>
    </row>
    <row r="47" spans="1:5" ht="15.75" customHeight="1" x14ac:dyDescent="0.25">
      <c r="B47" s="16" t="s">
        <v>12</v>
      </c>
      <c r="C47" s="67">
        <v>0.19059999999999999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0.70055999999999996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3.1981810446675007</v>
      </c>
      <c r="D51" s="17"/>
    </row>
    <row r="52" spans="1:4" ht="15" customHeight="1" x14ac:dyDescent="0.25">
      <c r="B52" s="16" t="s">
        <v>125</v>
      </c>
      <c r="C52" s="65">
        <v>2.8710553882099896</v>
      </c>
    </row>
    <row r="53" spans="1:4" ht="15.75" customHeight="1" x14ac:dyDescent="0.25">
      <c r="B53" s="16" t="s">
        <v>126</v>
      </c>
      <c r="C53" s="65">
        <v>2.8710553882099896</v>
      </c>
    </row>
    <row r="54" spans="1:4" ht="15.75" customHeight="1" x14ac:dyDescent="0.25">
      <c r="B54" s="16" t="s">
        <v>127</v>
      </c>
      <c r="C54" s="65">
        <v>2.2685372911199999</v>
      </c>
    </row>
    <row r="55" spans="1:4" ht="15.75" customHeight="1" x14ac:dyDescent="0.25">
      <c r="B55" s="16" t="s">
        <v>128</v>
      </c>
      <c r="C55" s="65">
        <v>2.2685372911199999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0.39417868298224723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3.1981810446675007</v>
      </c>
      <c r="C2" s="26">
        <f>'Baseline year population inputs'!C52</f>
        <v>2.8710553882099896</v>
      </c>
      <c r="D2" s="26">
        <f>'Baseline year population inputs'!C53</f>
        <v>2.8710553882099896</v>
      </c>
      <c r="E2" s="26">
        <f>'Baseline year population inputs'!C54</f>
        <v>2.2685372911199999</v>
      </c>
      <c r="F2" s="26">
        <f>'Baseline year population inputs'!C55</f>
        <v>2.2685372911199999</v>
      </c>
    </row>
    <row r="3" spans="1:6" ht="15.75" customHeight="1" x14ac:dyDescent="0.25">
      <c r="A3" s="3" t="s">
        <v>65</v>
      </c>
      <c r="B3" s="26">
        <f>frac_mam_1month * 2.6</f>
        <v>0.35619999999999996</v>
      </c>
      <c r="C3" s="26">
        <f>frac_mam_1_5months * 2.6</f>
        <v>0.35619999999999996</v>
      </c>
      <c r="D3" s="26">
        <f>frac_mam_6_11months * 2.6</f>
        <v>0.53716000000000008</v>
      </c>
      <c r="E3" s="26">
        <f>frac_mam_12_23months * 2.6</f>
        <v>0.36530000000000007</v>
      </c>
      <c r="F3" s="26">
        <f>frac_mam_24_59months * 2.6</f>
        <v>0.15418000000000001</v>
      </c>
    </row>
    <row r="4" spans="1:6" ht="15.75" customHeight="1" x14ac:dyDescent="0.25">
      <c r="A4" s="3" t="s">
        <v>66</v>
      </c>
      <c r="B4" s="26">
        <f>frac_sam_1month * 2.6</f>
        <v>0.29094000000000003</v>
      </c>
      <c r="C4" s="26">
        <f>frac_sam_1_5months * 2.6</f>
        <v>0.29094000000000003</v>
      </c>
      <c r="D4" s="26">
        <f>frac_sam_6_11months * 2.6</f>
        <v>0.34164000000000005</v>
      </c>
      <c r="E4" s="26">
        <f>frac_sam_12_23months * 2.6</f>
        <v>0.21814</v>
      </c>
      <c r="F4" s="26">
        <f>frac_sam_24_59months * 2.6</f>
        <v>8.2420000000000007E-2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0.43700000000000006</v>
      </c>
      <c r="E2" s="93">
        <f>food_insecure</f>
        <v>0.43700000000000006</v>
      </c>
      <c r="F2" s="93">
        <f>food_insecure</f>
        <v>0.43700000000000006</v>
      </c>
      <c r="G2" s="93">
        <f>food_insecure</f>
        <v>0.43700000000000006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0.66299999999999992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0.43700000000000006</v>
      </c>
      <c r="F5" s="93">
        <f>food_insecure</f>
        <v>0.43700000000000006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3.1981810446675007</v>
      </c>
      <c r="D7" s="93">
        <f>diarrhoea_1_5mo</f>
        <v>2.8710553882099896</v>
      </c>
      <c r="E7" s="93">
        <f>diarrhoea_6_11mo</f>
        <v>2.8710553882099896</v>
      </c>
      <c r="F7" s="93">
        <f>diarrhoea_12_23mo</f>
        <v>2.2685372911199999</v>
      </c>
      <c r="G7" s="93">
        <f>diarrhoea_24_59mo</f>
        <v>2.2685372911199999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0.43700000000000006</v>
      </c>
      <c r="F8" s="93">
        <f>food_insecure</f>
        <v>0.43700000000000006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3.1981810446675007</v>
      </c>
      <c r="D12" s="93">
        <f>diarrhoea_1_5mo</f>
        <v>2.8710553882099896</v>
      </c>
      <c r="E12" s="93">
        <f>diarrhoea_6_11mo</f>
        <v>2.8710553882099896</v>
      </c>
      <c r="F12" s="93">
        <f>diarrhoea_12_23mo</f>
        <v>2.2685372911199999</v>
      </c>
      <c r="G12" s="93">
        <f>diarrhoea_24_59mo</f>
        <v>2.2685372911199999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0.43700000000000006</v>
      </c>
      <c r="I15" s="93">
        <f>food_insecure</f>
        <v>0.43700000000000006</v>
      </c>
      <c r="J15" s="93">
        <f>food_insecure</f>
        <v>0.43700000000000006</v>
      </c>
      <c r="K15" s="93">
        <f>food_insecure</f>
        <v>0.43700000000000006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0.47200000000000003</v>
      </c>
      <c r="I18" s="93">
        <f>frac_PW_health_facility</f>
        <v>0.47200000000000003</v>
      </c>
      <c r="J18" s="93">
        <f>frac_PW_health_facility</f>
        <v>0.47200000000000003</v>
      </c>
      <c r="K18" s="93">
        <f>frac_PW_health_facility</f>
        <v>0.47200000000000003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0.55000000000000004</v>
      </c>
      <c r="M24" s="93">
        <f>famplan_unmet_need</f>
        <v>0.55000000000000004</v>
      </c>
      <c r="N24" s="93">
        <f>famplan_unmet_need</f>
        <v>0.55000000000000004</v>
      </c>
      <c r="O24" s="93">
        <f>famplan_unmet_need</f>
        <v>0.55000000000000004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0.41111021703033462</v>
      </c>
      <c r="M25" s="93">
        <f>(1-food_insecure)*(0.49)+food_insecure*(0.7)</f>
        <v>0.5817699999999999</v>
      </c>
      <c r="N25" s="93">
        <f>(1-food_insecure)*(0.49)+food_insecure*(0.7)</f>
        <v>0.5817699999999999</v>
      </c>
      <c r="O25" s="93">
        <f>(1-food_insecure)*(0.49)+food_insecure*(0.7)</f>
        <v>0.5817699999999999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0.17619009301300059</v>
      </c>
      <c r="M26" s="93">
        <f>(1-food_insecure)*(0.21)+food_insecure*(0.3)</f>
        <v>0.24933</v>
      </c>
      <c r="N26" s="93">
        <f>(1-food_insecure)*(0.21)+food_insecure*(0.3)</f>
        <v>0.24933</v>
      </c>
      <c r="O26" s="93">
        <f>(1-food_insecure)*(0.21)+food_insecure*(0.3)</f>
        <v>0.24933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0.1193538952789307</v>
      </c>
      <c r="M27" s="93">
        <f>(1-food_insecure)*(0.3)</f>
        <v>0.16889999999999997</v>
      </c>
      <c r="N27" s="93">
        <f>(1-food_insecure)*(0.3)</f>
        <v>0.16889999999999997</v>
      </c>
      <c r="O27" s="93">
        <f>(1-food_insecure)*(0.3)</f>
        <v>0.16889999999999997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0.29334579467773397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766647</v>
      </c>
      <c r="C2" s="75">
        <v>1131000</v>
      </c>
      <c r="D2" s="75">
        <v>1731000</v>
      </c>
      <c r="E2" s="75">
        <v>1215000</v>
      </c>
      <c r="F2" s="75">
        <v>814000</v>
      </c>
      <c r="G2" s="22">
        <f t="shared" ref="G2:G40" si="0">C2+D2+E2+F2</f>
        <v>4891000</v>
      </c>
      <c r="H2" s="22">
        <f t="shared" ref="H2:H40" si="1">(B2 + stillbirth*B2/(1000-stillbirth))/(1-abortion)</f>
        <v>900289.58753153053</v>
      </c>
      <c r="I2" s="22">
        <f>G2-H2</f>
        <v>3990710.4124684697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781857</v>
      </c>
      <c r="C3" s="75">
        <v>1167000</v>
      </c>
      <c r="D3" s="75">
        <v>1786000</v>
      </c>
      <c r="E3" s="75">
        <v>1250000</v>
      </c>
      <c r="F3" s="75">
        <v>846000</v>
      </c>
      <c r="G3" s="22">
        <f t="shared" si="0"/>
        <v>5049000</v>
      </c>
      <c r="H3" s="22">
        <f t="shared" si="1"/>
        <v>918151.00827191642</v>
      </c>
      <c r="I3" s="22">
        <f t="shared" ref="I3:I15" si="3">G3-H3</f>
        <v>4130848.9917280837</v>
      </c>
    </row>
    <row r="4" spans="1:9" ht="15.75" customHeight="1" x14ac:dyDescent="0.25">
      <c r="A4" s="92">
        <f t="shared" si="2"/>
        <v>2022</v>
      </c>
      <c r="B4" s="74">
        <v>798633</v>
      </c>
      <c r="C4" s="75">
        <v>1205000</v>
      </c>
      <c r="D4" s="75">
        <v>1843000</v>
      </c>
      <c r="E4" s="75">
        <v>1287000</v>
      </c>
      <c r="F4" s="75">
        <v>878000</v>
      </c>
      <c r="G4" s="22">
        <f t="shared" si="0"/>
        <v>5213000</v>
      </c>
      <c r="H4" s="22">
        <f t="shared" si="1"/>
        <v>937851.41552640114</v>
      </c>
      <c r="I4" s="22">
        <f t="shared" si="3"/>
        <v>4275148.5844735987</v>
      </c>
    </row>
    <row r="5" spans="1:9" ht="15.75" customHeight="1" x14ac:dyDescent="0.25">
      <c r="A5" s="92" t="str">
        <f t="shared" si="2"/>
        <v/>
      </c>
      <c r="B5" s="74">
        <v>811999.16799999983</v>
      </c>
      <c r="C5" s="75">
        <v>1245000</v>
      </c>
      <c r="D5" s="75">
        <v>1903000</v>
      </c>
      <c r="E5" s="75">
        <v>1324000</v>
      </c>
      <c r="F5" s="75">
        <v>913000</v>
      </c>
      <c r="G5" s="22">
        <f t="shared" si="0"/>
        <v>5385000</v>
      </c>
      <c r="H5" s="22">
        <f t="shared" si="1"/>
        <v>953547.58583111363</v>
      </c>
      <c r="I5" s="22">
        <f t="shared" si="3"/>
        <v>4431452.4141688868</v>
      </c>
    </row>
    <row r="6" spans="1:9" ht="15.75" customHeight="1" x14ac:dyDescent="0.25">
      <c r="A6" s="92" t="str">
        <f t="shared" si="2"/>
        <v/>
      </c>
      <c r="B6" s="74">
        <v>824668.00079999981</v>
      </c>
      <c r="C6" s="75">
        <v>1284000</v>
      </c>
      <c r="D6" s="75">
        <v>1965000</v>
      </c>
      <c r="E6" s="75">
        <v>1364000</v>
      </c>
      <c r="F6" s="75">
        <v>947000</v>
      </c>
      <c r="G6" s="22">
        <f t="shared" si="0"/>
        <v>5560000</v>
      </c>
      <c r="H6" s="22">
        <f t="shared" si="1"/>
        <v>968424.86084297427</v>
      </c>
      <c r="I6" s="22">
        <f t="shared" si="3"/>
        <v>4591575.1391570261</v>
      </c>
    </row>
    <row r="7" spans="1:9" ht="15.75" customHeight="1" x14ac:dyDescent="0.25">
      <c r="A7" s="92" t="str">
        <f t="shared" si="2"/>
        <v/>
      </c>
      <c r="B7" s="74">
        <v>837261.90899999999</v>
      </c>
      <c r="C7" s="75">
        <v>1321000</v>
      </c>
      <c r="D7" s="75">
        <v>2031000</v>
      </c>
      <c r="E7" s="75">
        <v>1407000</v>
      </c>
      <c r="F7" s="75">
        <v>982000</v>
      </c>
      <c r="G7" s="22">
        <f t="shared" si="0"/>
        <v>5741000</v>
      </c>
      <c r="H7" s="22">
        <f t="shared" si="1"/>
        <v>983214.15033186309</v>
      </c>
      <c r="I7" s="22">
        <f t="shared" si="3"/>
        <v>4757785.8496681368</v>
      </c>
    </row>
    <row r="8" spans="1:9" ht="15.75" customHeight="1" x14ac:dyDescent="0.25">
      <c r="A8" s="92" t="str">
        <f t="shared" si="2"/>
        <v/>
      </c>
      <c r="B8" s="74">
        <v>850710.91120000009</v>
      </c>
      <c r="C8" s="75">
        <v>1355000</v>
      </c>
      <c r="D8" s="75">
        <v>2098000</v>
      </c>
      <c r="E8" s="75">
        <v>1450000</v>
      </c>
      <c r="F8" s="75">
        <v>1014000</v>
      </c>
      <c r="G8" s="22">
        <f t="shared" si="0"/>
        <v>5917000</v>
      </c>
      <c r="H8" s="22">
        <f t="shared" si="1"/>
        <v>999007.59456806141</v>
      </c>
      <c r="I8" s="22">
        <f t="shared" si="3"/>
        <v>4917992.4054319384</v>
      </c>
    </row>
    <row r="9" spans="1:9" ht="15.75" customHeight="1" x14ac:dyDescent="0.25">
      <c r="A9" s="92" t="str">
        <f t="shared" si="2"/>
        <v/>
      </c>
      <c r="B9" s="74">
        <v>864035.2448000001</v>
      </c>
      <c r="C9" s="75">
        <v>1388000</v>
      </c>
      <c r="D9" s="75">
        <v>2169000</v>
      </c>
      <c r="E9" s="75">
        <v>1496000</v>
      </c>
      <c r="F9" s="75">
        <v>1049000</v>
      </c>
      <c r="G9" s="22">
        <f t="shared" si="0"/>
        <v>6102000</v>
      </c>
      <c r="H9" s="22">
        <f t="shared" si="1"/>
        <v>1014654.6378629239</v>
      </c>
      <c r="I9" s="22">
        <f t="shared" si="3"/>
        <v>5087345.3621370764</v>
      </c>
    </row>
    <row r="10" spans="1:9" ht="15.75" customHeight="1" x14ac:dyDescent="0.25">
      <c r="A10" s="92" t="str">
        <f t="shared" si="2"/>
        <v/>
      </c>
      <c r="B10" s="74">
        <v>877289.81760000018</v>
      </c>
      <c r="C10" s="75">
        <v>1419000</v>
      </c>
      <c r="D10" s="75">
        <v>2241000</v>
      </c>
      <c r="E10" s="75">
        <v>1546000</v>
      </c>
      <c r="F10" s="75">
        <v>1082000</v>
      </c>
      <c r="G10" s="22">
        <f t="shared" si="0"/>
        <v>6288000</v>
      </c>
      <c r="H10" s="22">
        <f t="shared" si="1"/>
        <v>1030219.7595930275</v>
      </c>
      <c r="I10" s="22">
        <f t="shared" si="3"/>
        <v>5257780.2404069724</v>
      </c>
    </row>
    <row r="11" spans="1:9" ht="15.75" customHeight="1" x14ac:dyDescent="0.25">
      <c r="A11" s="92" t="str">
        <f t="shared" si="2"/>
        <v/>
      </c>
      <c r="B11" s="74">
        <v>890392.99580000015</v>
      </c>
      <c r="C11" s="75">
        <v>1451000</v>
      </c>
      <c r="D11" s="75">
        <v>2314000</v>
      </c>
      <c r="E11" s="75">
        <v>1596000</v>
      </c>
      <c r="F11" s="75">
        <v>1116000</v>
      </c>
      <c r="G11" s="22">
        <f t="shared" si="0"/>
        <v>6477000</v>
      </c>
      <c r="H11" s="22">
        <f t="shared" si="1"/>
        <v>1045607.095481683</v>
      </c>
      <c r="I11" s="22">
        <f t="shared" si="3"/>
        <v>5431392.9045183174</v>
      </c>
    </row>
    <row r="12" spans="1:9" ht="15.75" customHeight="1" x14ac:dyDescent="0.25">
      <c r="A12" s="92" t="str">
        <f t="shared" si="2"/>
        <v/>
      </c>
      <c r="B12" s="74">
        <v>903332.18</v>
      </c>
      <c r="C12" s="75">
        <v>1483000</v>
      </c>
      <c r="D12" s="75">
        <v>2386000</v>
      </c>
      <c r="E12" s="75">
        <v>1649000</v>
      </c>
      <c r="F12" s="75">
        <v>1151000</v>
      </c>
      <c r="G12" s="22">
        <f t="shared" si="0"/>
        <v>6669000</v>
      </c>
      <c r="H12" s="22">
        <f t="shared" si="1"/>
        <v>1060801.8497902662</v>
      </c>
      <c r="I12" s="22">
        <f t="shared" si="3"/>
        <v>5608198.1502097342</v>
      </c>
    </row>
    <row r="13" spans="1:9" ht="15.75" customHeight="1" x14ac:dyDescent="0.25">
      <c r="A13" s="92" t="str">
        <f t="shared" si="2"/>
        <v/>
      </c>
      <c r="B13" s="74">
        <v>1094000</v>
      </c>
      <c r="C13" s="75">
        <v>1678000</v>
      </c>
      <c r="D13" s="75">
        <v>1180000</v>
      </c>
      <c r="E13" s="75">
        <v>784000</v>
      </c>
      <c r="F13" s="75">
        <v>5.5313621749999993E-2</v>
      </c>
      <c r="G13" s="22">
        <f t="shared" si="0"/>
        <v>3642000.0553136216</v>
      </c>
      <c r="H13" s="22">
        <f t="shared" si="1"/>
        <v>1284707.0539107234</v>
      </c>
      <c r="I13" s="22">
        <f t="shared" si="3"/>
        <v>2357293.0014028982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0.43700000000000006</v>
      </c>
      <c r="G5" s="121">
        <f>food_insecure</f>
        <v>0.43700000000000006</v>
      </c>
      <c r="H5" s="121">
        <f>food_insecure</f>
        <v>0.43700000000000006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0.43700000000000006</v>
      </c>
      <c r="G7" s="121">
        <f>food_insecure</f>
        <v>0.43700000000000006</v>
      </c>
      <c r="H7" s="121">
        <f>food_insecure</f>
        <v>0.43700000000000006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5.5313621749999993E-2</v>
      </c>
    </row>
    <row r="4" spans="1:8" ht="15.75" customHeight="1" x14ac:dyDescent="0.25">
      <c r="B4" s="24" t="s">
        <v>7</v>
      </c>
      <c r="C4" s="76">
        <v>0.18116170288109501</v>
      </c>
    </row>
    <row r="5" spans="1:8" ht="15.75" customHeight="1" x14ac:dyDescent="0.25">
      <c r="B5" s="24" t="s">
        <v>8</v>
      </c>
      <c r="C5" s="76">
        <v>0.15914966910834322</v>
      </c>
    </row>
    <row r="6" spans="1:8" ht="15.75" customHeight="1" x14ac:dyDescent="0.25">
      <c r="B6" s="24" t="s">
        <v>10</v>
      </c>
      <c r="C6" s="76">
        <v>9.7329932923985604E-2</v>
      </c>
    </row>
    <row r="7" spans="1:8" ht="15.75" customHeight="1" x14ac:dyDescent="0.25">
      <c r="B7" s="24" t="s">
        <v>13</v>
      </c>
      <c r="C7" s="76">
        <v>0.12322506836243989</v>
      </c>
    </row>
    <row r="8" spans="1:8" ht="15.75" customHeight="1" x14ac:dyDescent="0.25">
      <c r="B8" s="24" t="s">
        <v>14</v>
      </c>
      <c r="C8" s="76">
        <v>8.5342910867843517E-3</v>
      </c>
    </row>
    <row r="9" spans="1:8" ht="15.75" customHeight="1" x14ac:dyDescent="0.25">
      <c r="B9" s="24" t="s">
        <v>27</v>
      </c>
      <c r="C9" s="76">
        <v>9.9377875102324181E-2</v>
      </c>
    </row>
    <row r="10" spans="1:8" ht="15.75" customHeight="1" x14ac:dyDescent="0.25">
      <c r="B10" s="24" t="s">
        <v>15</v>
      </c>
      <c r="C10" s="76">
        <v>0.27590783878502767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0.137207571249743</v>
      </c>
      <c r="D14" s="76">
        <v>0.137207571249743</v>
      </c>
      <c r="E14" s="76">
        <v>8.6327846427133301E-2</v>
      </c>
      <c r="F14" s="76">
        <v>8.6327846427133301E-2</v>
      </c>
    </row>
    <row r="15" spans="1:8" ht="15.75" customHeight="1" x14ac:dyDescent="0.25">
      <c r="B15" s="24" t="s">
        <v>16</v>
      </c>
      <c r="C15" s="76">
        <v>0.192467671852455</v>
      </c>
      <c r="D15" s="76">
        <v>0.192467671852455</v>
      </c>
      <c r="E15" s="76">
        <v>0.114177231541728</v>
      </c>
      <c r="F15" s="76">
        <v>0.114177231541728</v>
      </c>
    </row>
    <row r="16" spans="1:8" ht="15.75" customHeight="1" x14ac:dyDescent="0.25">
      <c r="B16" s="24" t="s">
        <v>17</v>
      </c>
      <c r="C16" s="76">
        <v>6.5013847052794296E-2</v>
      </c>
      <c r="D16" s="76">
        <v>6.5013847052794296E-2</v>
      </c>
      <c r="E16" s="76">
        <v>4.7257416132993904E-2</v>
      </c>
      <c r="F16" s="76">
        <v>4.7257416132993904E-2</v>
      </c>
    </row>
    <row r="17" spans="1:8" ht="15.75" customHeight="1" x14ac:dyDescent="0.25">
      <c r="B17" s="24" t="s">
        <v>18</v>
      </c>
      <c r="C17" s="76">
        <v>9.0961066824420192E-3</v>
      </c>
      <c r="D17" s="76">
        <v>9.0961066824420192E-3</v>
      </c>
      <c r="E17" s="76">
        <v>1.5925287972643799E-2</v>
      </c>
      <c r="F17" s="76">
        <v>1.5925287972643799E-2</v>
      </c>
    </row>
    <row r="18" spans="1:8" ht="15.75" customHeight="1" x14ac:dyDescent="0.25">
      <c r="B18" s="24" t="s">
        <v>19</v>
      </c>
      <c r="C18" s="76">
        <v>0.24376163163849501</v>
      </c>
      <c r="D18" s="76">
        <v>0.24376163163849501</v>
      </c>
      <c r="E18" s="76">
        <v>0.36417742693966398</v>
      </c>
      <c r="F18" s="76">
        <v>0.36417742693966398</v>
      </c>
    </row>
    <row r="19" spans="1:8" ht="15.75" customHeight="1" x14ac:dyDescent="0.25">
      <c r="B19" s="24" t="s">
        <v>20</v>
      </c>
      <c r="C19" s="76">
        <v>1.41793238134171E-2</v>
      </c>
      <c r="D19" s="76">
        <v>1.41793238134171E-2</v>
      </c>
      <c r="E19" s="76">
        <v>1.0516097105689398E-2</v>
      </c>
      <c r="F19" s="76">
        <v>1.0516097105689398E-2</v>
      </c>
    </row>
    <row r="20" spans="1:8" ht="15.75" customHeight="1" x14ac:dyDescent="0.25">
      <c r="B20" s="24" t="s">
        <v>21</v>
      </c>
      <c r="C20" s="76">
        <v>6.9406979295557189E-3</v>
      </c>
      <c r="D20" s="76">
        <v>6.9406979295557189E-3</v>
      </c>
      <c r="E20" s="76">
        <v>4.1498056427068603E-3</v>
      </c>
      <c r="F20" s="76">
        <v>4.1498056427068603E-3</v>
      </c>
    </row>
    <row r="21" spans="1:8" ht="15.75" customHeight="1" x14ac:dyDescent="0.25">
      <c r="B21" s="24" t="s">
        <v>22</v>
      </c>
      <c r="C21" s="76">
        <v>3.03098738721722E-2</v>
      </c>
      <c r="D21" s="76">
        <v>3.03098738721722E-2</v>
      </c>
      <c r="E21" s="76">
        <v>7.1684910286098705E-2</v>
      </c>
      <c r="F21" s="76">
        <v>7.1684910286098705E-2</v>
      </c>
    </row>
    <row r="22" spans="1:8" ht="15.75" customHeight="1" x14ac:dyDescent="0.25">
      <c r="B22" s="24" t="s">
        <v>23</v>
      </c>
      <c r="C22" s="76">
        <v>0.30102327590892553</v>
      </c>
      <c r="D22" s="76">
        <v>0.30102327590892553</v>
      </c>
      <c r="E22" s="76">
        <v>0.28578397795134214</v>
      </c>
      <c r="F22" s="76">
        <v>0.28578397795134214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8.7599999999999997E-2</v>
      </c>
    </row>
    <row r="27" spans="1:8" ht="15.75" customHeight="1" x14ac:dyDescent="0.25">
      <c r="B27" s="24" t="s">
        <v>39</v>
      </c>
      <c r="C27" s="76">
        <v>8.3999999999999995E-3</v>
      </c>
    </row>
    <row r="28" spans="1:8" ht="15.75" customHeight="1" x14ac:dyDescent="0.25">
      <c r="B28" s="24" t="s">
        <v>40</v>
      </c>
      <c r="C28" s="76">
        <v>0.15509999999999999</v>
      </c>
    </row>
    <row r="29" spans="1:8" ht="15.75" customHeight="1" x14ac:dyDescent="0.25">
      <c r="B29" s="24" t="s">
        <v>41</v>
      </c>
      <c r="C29" s="76">
        <v>0.16690000000000002</v>
      </c>
    </row>
    <row r="30" spans="1:8" ht="15.75" customHeight="1" x14ac:dyDescent="0.25">
      <c r="B30" s="24" t="s">
        <v>42</v>
      </c>
      <c r="C30" s="76">
        <v>0.1056</v>
      </c>
    </row>
    <row r="31" spans="1:8" ht="15.75" customHeight="1" x14ac:dyDescent="0.25">
      <c r="B31" s="24" t="s">
        <v>43</v>
      </c>
      <c r="C31" s="76">
        <v>0.1074</v>
      </c>
    </row>
    <row r="32" spans="1:8" ht="15.75" customHeight="1" x14ac:dyDescent="0.25">
      <c r="B32" s="24" t="s">
        <v>44</v>
      </c>
      <c r="C32" s="76">
        <v>1.89E-2</v>
      </c>
    </row>
    <row r="33" spans="2:3" ht="15.75" customHeight="1" x14ac:dyDescent="0.25">
      <c r="B33" s="24" t="s">
        <v>45</v>
      </c>
      <c r="C33" s="76">
        <v>8.48E-2</v>
      </c>
    </row>
    <row r="34" spans="2:3" ht="15.75" customHeight="1" x14ac:dyDescent="0.25">
      <c r="B34" s="24" t="s">
        <v>46</v>
      </c>
      <c r="C34" s="76">
        <v>0.26530000000000004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0.72061807919463094</v>
      </c>
      <c r="D2" s="77">
        <v>0.71599999999999997</v>
      </c>
      <c r="E2" s="77">
        <v>0.60350000000000004</v>
      </c>
      <c r="F2" s="77">
        <v>0.34700000000000003</v>
      </c>
      <c r="G2" s="77">
        <v>0.29430000000000001</v>
      </c>
    </row>
    <row r="3" spans="1:15" ht="15.75" customHeight="1" x14ac:dyDescent="0.25">
      <c r="A3" s="5"/>
      <c r="B3" s="11" t="s">
        <v>118</v>
      </c>
      <c r="C3" s="77">
        <v>0.1595</v>
      </c>
      <c r="D3" s="77">
        <v>0.1595</v>
      </c>
      <c r="E3" s="77">
        <v>0.18890000000000001</v>
      </c>
      <c r="F3" s="77">
        <v>0.26829999999999998</v>
      </c>
      <c r="G3" s="77">
        <v>0.2959</v>
      </c>
    </row>
    <row r="4" spans="1:15" ht="15.75" customHeight="1" x14ac:dyDescent="0.25">
      <c r="A4" s="5"/>
      <c r="B4" s="11" t="s">
        <v>116</v>
      </c>
      <c r="C4" s="78">
        <v>6.2899999999999998E-2</v>
      </c>
      <c r="D4" s="78">
        <v>6.2899999999999998E-2</v>
      </c>
      <c r="E4" s="78">
        <v>0.11259999999999999</v>
      </c>
      <c r="F4" s="78">
        <v>0.23199999999999998</v>
      </c>
      <c r="G4" s="78">
        <v>0.23300000000000001</v>
      </c>
    </row>
    <row r="5" spans="1:15" ht="15.75" customHeight="1" x14ac:dyDescent="0.25">
      <c r="A5" s="5"/>
      <c r="B5" s="11" t="s">
        <v>119</v>
      </c>
      <c r="C5" s="78">
        <v>6.1600000000000002E-2</v>
      </c>
      <c r="D5" s="78">
        <v>6.1600000000000002E-2</v>
      </c>
      <c r="E5" s="78">
        <v>9.5000000000000001E-2</v>
      </c>
      <c r="F5" s="78">
        <v>0.15259999999999999</v>
      </c>
      <c r="G5" s="78">
        <v>0.17679999999999998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0.51680000000000004</v>
      </c>
      <c r="D8" s="77">
        <v>0.51680000000000004</v>
      </c>
      <c r="E8" s="77">
        <v>0.41479999999999995</v>
      </c>
      <c r="F8" s="77">
        <v>0.49719999999999998</v>
      </c>
      <c r="G8" s="77">
        <v>0.72010000000000007</v>
      </c>
    </row>
    <row r="9" spans="1:15" ht="15.75" customHeight="1" x14ac:dyDescent="0.25">
      <c r="B9" s="7" t="s">
        <v>121</v>
      </c>
      <c r="C9" s="77">
        <v>0.23430000000000001</v>
      </c>
      <c r="D9" s="77">
        <v>0.23430000000000001</v>
      </c>
      <c r="E9" s="77">
        <v>0.24719999999999998</v>
      </c>
      <c r="F9" s="77">
        <v>0.27829999999999999</v>
      </c>
      <c r="G9" s="77">
        <v>0.18890000000000001</v>
      </c>
    </row>
    <row r="10" spans="1:15" ht="15.75" customHeight="1" x14ac:dyDescent="0.25">
      <c r="B10" s="7" t="s">
        <v>122</v>
      </c>
      <c r="C10" s="78">
        <v>0.13699999999999998</v>
      </c>
      <c r="D10" s="78">
        <v>0.13699999999999998</v>
      </c>
      <c r="E10" s="78">
        <v>0.20660000000000001</v>
      </c>
      <c r="F10" s="78">
        <v>0.14050000000000001</v>
      </c>
      <c r="G10" s="78">
        <v>5.9299999999999999E-2</v>
      </c>
    </row>
    <row r="11" spans="1:15" ht="15.75" customHeight="1" x14ac:dyDescent="0.25">
      <c r="B11" s="7" t="s">
        <v>123</v>
      </c>
      <c r="C11" s="78">
        <v>0.1119</v>
      </c>
      <c r="D11" s="78">
        <v>0.1119</v>
      </c>
      <c r="E11" s="78">
        <v>0.13140000000000002</v>
      </c>
      <c r="F11" s="78">
        <v>8.3900000000000002E-2</v>
      </c>
      <c r="G11" s="78">
        <v>3.1699999999999999E-2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0.91193049400000004</v>
      </c>
      <c r="D14" s="79">
        <v>0.91065858191199989</v>
      </c>
      <c r="E14" s="79">
        <v>0.91065858191199989</v>
      </c>
      <c r="F14" s="79">
        <v>0.88906768971299999</v>
      </c>
      <c r="G14" s="79">
        <v>0.88906768971299999</v>
      </c>
      <c r="H14" s="80">
        <v>0.60731999999999997</v>
      </c>
      <c r="I14" s="80">
        <v>0.60731999999999997</v>
      </c>
      <c r="J14" s="80">
        <v>0.60731999999999997</v>
      </c>
      <c r="K14" s="80">
        <v>0.60731999999999997</v>
      </c>
      <c r="L14" s="80">
        <v>0.50590000000000002</v>
      </c>
      <c r="M14" s="80">
        <v>0.50590000000000002</v>
      </c>
      <c r="N14" s="80">
        <v>0.50590000000000002</v>
      </c>
      <c r="O14" s="80">
        <v>0.50590000000000002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0.35946356109627015</v>
      </c>
      <c r="D15" s="77">
        <f t="shared" si="0"/>
        <v>0.35896220046455302</v>
      </c>
      <c r="E15" s="77">
        <f t="shared" si="0"/>
        <v>0.35896220046455302</v>
      </c>
      <c r="F15" s="77">
        <f t="shared" si="0"/>
        <v>0.35045153101313958</v>
      </c>
      <c r="G15" s="77">
        <f t="shared" si="0"/>
        <v>0.35045153101313958</v>
      </c>
      <c r="H15" s="77">
        <f t="shared" si="0"/>
        <v>0.23939259774877839</v>
      </c>
      <c r="I15" s="77">
        <f t="shared" si="0"/>
        <v>0.23939259774877839</v>
      </c>
      <c r="J15" s="77">
        <f t="shared" si="0"/>
        <v>0.23939259774877839</v>
      </c>
      <c r="K15" s="77">
        <f t="shared" si="0"/>
        <v>0.23939259774877839</v>
      </c>
      <c r="L15" s="77">
        <f t="shared" si="0"/>
        <v>0.19941499572071889</v>
      </c>
      <c r="M15" s="77">
        <f t="shared" si="0"/>
        <v>0.19941499572071889</v>
      </c>
      <c r="N15" s="77">
        <f t="shared" si="0"/>
        <v>0.19941499572071889</v>
      </c>
      <c r="O15" s="77">
        <f t="shared" si="0"/>
        <v>0.19941499572071889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0.40189999999999998</v>
      </c>
      <c r="D2" s="78">
        <v>0.21050000000000002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0.57590000000000008</v>
      </c>
      <c r="D3" s="78">
        <v>0.71790000000000009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1.01E-2</v>
      </c>
      <c r="D4" s="78">
        <v>6.2800000000000009E-2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1.21E-2</v>
      </c>
      <c r="D5" s="77">
        <f t="shared" ref="D5:G5" si="0">1-SUM(D2:D4)</f>
        <v>8.799999999999919E-3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0.35109999999999997</v>
      </c>
      <c r="D2" s="28">
        <v>0.35419999999999996</v>
      </c>
      <c r="E2" s="28">
        <v>0.35460000000000003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0.1613</v>
      </c>
      <c r="D4" s="28">
        <v>0.16020000000000001</v>
      </c>
      <c r="E4" s="28">
        <v>0.16020000000000001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0.91065858191199989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0.60731999999999997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0.50590000000000002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0.21050000000000002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81.2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3.71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37.729999999999997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47.33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3.77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0.26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1.1599999999999999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1.1599999999999999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1.1599999999999999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1.1599999999999999</v>
      </c>
      <c r="E13" s="86" t="s">
        <v>201</v>
      </c>
    </row>
    <row r="14" spans="1:5" ht="15.75" customHeight="1" x14ac:dyDescent="0.25">
      <c r="A14" s="11" t="s">
        <v>189</v>
      </c>
      <c r="B14" s="85">
        <v>0.36700000000000005</v>
      </c>
      <c r="C14" s="85">
        <v>0.95</v>
      </c>
      <c r="D14" s="86">
        <v>15.03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15.03</v>
      </c>
      <c r="E15" s="86" t="s">
        <v>201</v>
      </c>
    </row>
    <row r="16" spans="1:5" ht="15.75" customHeight="1" x14ac:dyDescent="0.25">
      <c r="A16" s="53" t="s">
        <v>57</v>
      </c>
      <c r="B16" s="85">
        <v>0.47600000000000003</v>
      </c>
      <c r="C16" s="85">
        <v>0.95</v>
      </c>
      <c r="D16" s="86">
        <v>0.25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0.17100000000000001</v>
      </c>
      <c r="C18" s="85">
        <v>0.95</v>
      </c>
      <c r="D18" s="86">
        <v>1.64</v>
      </c>
      <c r="E18" s="86" t="s">
        <v>201</v>
      </c>
    </row>
    <row r="19" spans="1:5" ht="15.75" customHeight="1" x14ac:dyDescent="0.25">
      <c r="A19" s="53" t="s">
        <v>174</v>
      </c>
      <c r="B19" s="85">
        <v>4.5999999999999999E-2</v>
      </c>
      <c r="C19" s="85">
        <f>(1-food_insecure)*0.95</f>
        <v>0.53484999999999994</v>
      </c>
      <c r="D19" s="86">
        <v>1.64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2.59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25.61</v>
      </c>
      <c r="E22" s="86" t="s">
        <v>201</v>
      </c>
    </row>
    <row r="23" spans="1:5" ht="15.75" customHeight="1" x14ac:dyDescent="0.25">
      <c r="A23" s="53" t="s">
        <v>34</v>
      </c>
      <c r="B23" s="85">
        <v>0.753</v>
      </c>
      <c r="C23" s="85">
        <v>0.95</v>
      </c>
      <c r="D23" s="86">
        <v>4.93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21.72</v>
      </c>
      <c r="E24" s="86" t="s">
        <v>201</v>
      </c>
    </row>
    <row r="25" spans="1:5" ht="15.75" customHeight="1" x14ac:dyDescent="0.25">
      <c r="A25" s="53" t="s">
        <v>87</v>
      </c>
      <c r="B25" s="85">
        <v>6.9000000000000006E-2</v>
      </c>
      <c r="C25" s="85">
        <v>0.95</v>
      </c>
      <c r="D25" s="86">
        <v>21.71</v>
      </c>
      <c r="E25" s="86" t="s">
        <v>201</v>
      </c>
    </row>
    <row r="26" spans="1:5" ht="15.75" customHeight="1" x14ac:dyDescent="0.25">
      <c r="A26" s="53" t="s">
        <v>137</v>
      </c>
      <c r="B26" s="85">
        <v>0.502</v>
      </c>
      <c r="C26" s="85">
        <v>0.95</v>
      </c>
      <c r="D26" s="86">
        <v>4.8899999999999997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21.72</v>
      </c>
      <c r="E27" s="86" t="s">
        <v>201</v>
      </c>
    </row>
    <row r="28" spans="1:5" ht="15.75" customHeight="1" x14ac:dyDescent="0.25">
      <c r="A28" s="53" t="s">
        <v>84</v>
      </c>
      <c r="B28" s="85">
        <v>0.21199999999999999</v>
      </c>
      <c r="C28" s="85">
        <v>0.95</v>
      </c>
      <c r="D28" s="86">
        <v>0.67</v>
      </c>
      <c r="E28" s="86" t="s">
        <v>201</v>
      </c>
    </row>
    <row r="29" spans="1:5" ht="15.75" customHeight="1" x14ac:dyDescent="0.25">
      <c r="A29" s="53" t="s">
        <v>58</v>
      </c>
      <c r="B29" s="85">
        <v>4.5999999999999999E-2</v>
      </c>
      <c r="C29" s="85">
        <v>0.95</v>
      </c>
      <c r="D29" s="86">
        <v>66.2</v>
      </c>
      <c r="E29" s="86" t="s">
        <v>201</v>
      </c>
    </row>
    <row r="30" spans="1:5" ht="15.75" customHeight="1" x14ac:dyDescent="0.25">
      <c r="A30" s="53" t="s">
        <v>67</v>
      </c>
      <c r="B30" s="85">
        <v>0.19600000000000001</v>
      </c>
      <c r="C30" s="85">
        <v>0.95</v>
      </c>
      <c r="D30" s="86">
        <v>183.14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194.13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0.47</v>
      </c>
      <c r="E32" s="86" t="s">
        <v>201</v>
      </c>
    </row>
    <row r="33" spans="1:6" ht="15.75" customHeight="1" x14ac:dyDescent="0.25">
      <c r="A33" s="53" t="s">
        <v>83</v>
      </c>
      <c r="B33" s="85">
        <v>0.128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0.20800000000000002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0.19399999999999998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0.47899999999999998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0.122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4.0000000000000001E-3</v>
      </c>
      <c r="C38" s="85">
        <v>0.95</v>
      </c>
      <c r="D38" s="86">
        <v>2.02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2020-09-23T13:29:47Z</dcterms:modified>
</cp:coreProperties>
</file>