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CBDAABE2-CCF5-4B4B-B700-41FCED22CE55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<sst xmlns="http://schemas.openxmlformats.org/spreadsheetml/2006/main" count="1117" uniqueCount="272">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</sst>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7098566</v>
      </c>
    </row>
    <row r="8" spans="1:3" ht="15" customHeight="1" x14ac:dyDescent="0.25">
      <c r="B8" s="7" t="s">
        <v>106</v>
      </c>
      <c r="C8" s="66">
        <v>0.36799999999999999</v>
      </c>
    </row>
    <row r="9" spans="1:3" ht="15" customHeight="1" x14ac:dyDescent="0.25">
      <c r="B9" s="9" t="s">
        <v>107</v>
      </c>
      <c r="C9" s="67">
        <v>0.21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0.57600000000000007</v>
      </c>
    </row>
    <row r="12" spans="1:3" ht="15" customHeight="1" x14ac:dyDescent="0.25">
      <c r="B12" s="7" t="s">
        <v>109</v>
      </c>
      <c r="C12" s="66">
        <v>0.61499999999999999</v>
      </c>
    </row>
    <row r="13" spans="1:3" ht="15" customHeight="1" x14ac:dyDescent="0.25">
      <c r="B13" s="7" t="s">
        <v>110</v>
      </c>
      <c r="C13" s="66">
        <v>0.22399999999999998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0.1066</v>
      </c>
    </row>
    <row r="24" spans="1:3" ht="15" customHeight="1" x14ac:dyDescent="0.25">
      <c r="B24" s="20" t="s">
        <v>102</v>
      </c>
      <c r="C24" s="67">
        <v>0.50460000000000005</v>
      </c>
    </row>
    <row r="25" spans="1:3" ht="15" customHeight="1" x14ac:dyDescent="0.25">
      <c r="B25" s="20" t="s">
        <v>103</v>
      </c>
      <c r="C25" s="67">
        <v>0.30659999999999998</v>
      </c>
    </row>
    <row r="26" spans="1:3" ht="15" customHeight="1" x14ac:dyDescent="0.25">
      <c r="B26" s="20" t="s">
        <v>104</v>
      </c>
      <c r="C26" s="67">
        <v>8.2200000000000009E-2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0.22600000000000001</v>
      </c>
    </row>
    <row r="30" spans="1:3" ht="14.25" customHeight="1" x14ac:dyDescent="0.25">
      <c r="B30" s="30" t="s">
        <v>76</v>
      </c>
      <c r="C30" s="69">
        <v>7.0999999999999994E-2</v>
      </c>
    </row>
    <row r="31" spans="1:3" ht="14.25" customHeight="1" x14ac:dyDescent="0.25">
      <c r="B31" s="30" t="s">
        <v>77</v>
      </c>
      <c r="C31" s="69">
        <v>0.13400000000000001</v>
      </c>
    </row>
    <row r="32" spans="1:3" ht="14.25" customHeight="1" x14ac:dyDescent="0.25">
      <c r="B32" s="30" t="s">
        <v>78</v>
      </c>
      <c r="C32" s="69">
        <v>0.56899999998509887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20.9</v>
      </c>
    </row>
    <row r="38" spans="1:5" ht="15" customHeight="1" x14ac:dyDescent="0.25">
      <c r="B38" s="16" t="s">
        <v>91</v>
      </c>
      <c r="C38" s="68">
        <v>33.6</v>
      </c>
      <c r="D38" s="17"/>
      <c r="E38" s="18"/>
    </row>
    <row r="39" spans="1:5" ht="15" customHeight="1" x14ac:dyDescent="0.25">
      <c r="B39" s="16" t="s">
        <v>90</v>
      </c>
      <c r="C39" s="68">
        <v>45.6</v>
      </c>
      <c r="D39" s="17"/>
      <c r="E39" s="17"/>
    </row>
    <row r="40" spans="1:5" ht="15" customHeight="1" x14ac:dyDescent="0.25">
      <c r="B40" s="16" t="s">
        <v>171</v>
      </c>
      <c r="C40" s="68">
        <v>5.0999999999999996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22.5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1.975E-2</v>
      </c>
      <c r="D45" s="17"/>
    </row>
    <row r="46" spans="1:5" ht="15.75" customHeight="1" x14ac:dyDescent="0.25">
      <c r="B46" s="16" t="s">
        <v>11</v>
      </c>
      <c r="C46" s="67">
        <v>0.10323</v>
      </c>
      <c r="D46" s="17"/>
    </row>
    <row r="47" spans="1:5" ht="15.75" customHeight="1" x14ac:dyDescent="0.25">
      <c r="B47" s="16" t="s">
        <v>12</v>
      </c>
      <c r="C47" s="67">
        <v>0.1351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0.74191999999999991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4.2227370051949995</v>
      </c>
      <c r="D51" s="17"/>
    </row>
    <row r="52" spans="1:4" ht="15" customHeight="1" x14ac:dyDescent="0.25">
      <c r="B52" s="16" t="s">
        <v>125</v>
      </c>
      <c r="C52" s="65">
        <v>3.2851971968600004</v>
      </c>
    </row>
    <row r="53" spans="1:4" ht="15.75" customHeight="1" x14ac:dyDescent="0.25">
      <c r="B53" s="16" t="s">
        <v>126</v>
      </c>
      <c r="C53" s="65">
        <v>3.2851971968600004</v>
      </c>
    </row>
    <row r="54" spans="1:4" ht="15.75" customHeight="1" x14ac:dyDescent="0.25">
      <c r="B54" s="16" t="s">
        <v>127</v>
      </c>
      <c r="C54" s="65">
        <v>1.8690218132700001</v>
      </c>
    </row>
    <row r="55" spans="1:4" ht="15.75" customHeight="1" x14ac:dyDescent="0.25">
      <c r="B55" s="16" t="s">
        <v>128</v>
      </c>
      <c r="C55" s="65">
        <v>1.8690218132700001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0.3053166542405179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4.2227370051949995</v>
      </c>
      <c r="C2" s="26">
        <f>'Baseline year population inputs'!C52</f>
        <v>3.2851971968600004</v>
      </c>
      <c r="D2" s="26">
        <f>'Baseline year population inputs'!C53</f>
        <v>3.2851971968600004</v>
      </c>
      <c r="E2" s="26">
        <f>'Baseline year population inputs'!C54</f>
        <v>1.8690218132700001</v>
      </c>
      <c r="F2" s="26">
        <f>'Baseline year population inputs'!C55</f>
        <v>1.8690218132700001</v>
      </c>
    </row>
    <row r="3" spans="1:6" ht="15.75" customHeight="1" x14ac:dyDescent="0.25">
      <c r="A3" s="3" t="s">
        <v>65</v>
      </c>
      <c r="B3" s="26">
        <f>frac_mam_1month * 2.6</f>
        <v>6.4740000000000006E-2</v>
      </c>
      <c r="C3" s="26">
        <f>frac_mam_1_5months * 2.6</f>
        <v>6.4740000000000006E-2</v>
      </c>
      <c r="D3" s="26">
        <f>frac_mam_6_11months * 2.6</f>
        <v>0.12973999999999999</v>
      </c>
      <c r="E3" s="26">
        <f>frac_mam_12_23months * 2.6</f>
        <v>0.10296</v>
      </c>
      <c r="F3" s="26">
        <f>frac_mam_24_59months * 2.6</f>
        <v>7.2279999999999997E-2</v>
      </c>
    </row>
    <row r="4" spans="1:6" ht="15.75" customHeight="1" x14ac:dyDescent="0.25">
      <c r="A4" s="3" t="s">
        <v>66</v>
      </c>
      <c r="B4" s="26">
        <f>frac_sam_1month * 2.6</f>
        <v>4.1080000000000005E-2</v>
      </c>
      <c r="C4" s="26">
        <f>frac_sam_1_5months * 2.6</f>
        <v>4.1080000000000005E-2</v>
      </c>
      <c r="D4" s="26">
        <f>frac_sam_6_11months * 2.6</f>
        <v>4.8620000000000003E-2</v>
      </c>
      <c r="E4" s="26">
        <f>frac_sam_12_23months * 2.6</f>
        <v>3.6659999999999998E-2</v>
      </c>
      <c r="F4" s="26">
        <f>frac_sam_24_59months * 2.6</f>
        <v>1.6232320000000001E-2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0.36799999999999999</v>
      </c>
      <c r="E2" s="93">
        <f>food_insecure</f>
        <v>0.36799999999999999</v>
      </c>
      <c r="F2" s="93">
        <f>food_insecure</f>
        <v>0.36799999999999999</v>
      </c>
      <c r="G2" s="93">
        <f>food_insecure</f>
        <v>0.36799999999999999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0.61499999999999999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0.36799999999999999</v>
      </c>
      <c r="F5" s="93">
        <f>food_insecure</f>
        <v>0.36799999999999999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4.2227370051949995</v>
      </c>
      <c r="D7" s="93">
        <f>diarrhoea_1_5mo</f>
        <v>3.2851971968600004</v>
      </c>
      <c r="E7" s="93">
        <f>diarrhoea_6_11mo</f>
        <v>3.2851971968600004</v>
      </c>
      <c r="F7" s="93">
        <f>diarrhoea_12_23mo</f>
        <v>1.8690218132700001</v>
      </c>
      <c r="G7" s="93">
        <f>diarrhoea_24_59mo</f>
        <v>1.8690218132700001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0.36799999999999999</v>
      </c>
      <c r="F8" s="93">
        <f>food_insecure</f>
        <v>0.36799999999999999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4.2227370051949995</v>
      </c>
      <c r="D12" s="93">
        <f>diarrhoea_1_5mo</f>
        <v>3.2851971968600004</v>
      </c>
      <c r="E12" s="93">
        <f>diarrhoea_6_11mo</f>
        <v>3.2851971968600004</v>
      </c>
      <c r="F12" s="93">
        <f>diarrhoea_12_23mo</f>
        <v>1.8690218132700001</v>
      </c>
      <c r="G12" s="93">
        <f>diarrhoea_24_59mo</f>
        <v>1.8690218132700001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0.36799999999999999</v>
      </c>
      <c r="I15" s="93">
        <f>food_insecure</f>
        <v>0.36799999999999999</v>
      </c>
      <c r="J15" s="93">
        <f>food_insecure</f>
        <v>0.36799999999999999</v>
      </c>
      <c r="K15" s="93">
        <f>food_insecure</f>
        <v>0.36799999999999999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0.57600000000000007</v>
      </c>
      <c r="I18" s="93">
        <f>frac_PW_health_facility</f>
        <v>0.57600000000000007</v>
      </c>
      <c r="J18" s="93">
        <f>frac_PW_health_facility</f>
        <v>0.57600000000000007</v>
      </c>
      <c r="K18" s="93">
        <f>frac_PW_health_facility</f>
        <v>0.57600000000000007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0.21</v>
      </c>
      <c r="I19" s="93">
        <f>frac_malaria_risk</f>
        <v>0.21</v>
      </c>
      <c r="J19" s="93">
        <f>frac_malaria_risk</f>
        <v>0.21</v>
      </c>
      <c r="K19" s="93">
        <f>frac_malaria_risk</f>
        <v>0.21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0.22399999999999998</v>
      </c>
      <c r="M24" s="93">
        <f>famplan_unmet_need</f>
        <v>0.22399999999999998</v>
      </c>
      <c r="N24" s="93">
        <f>famplan_unmet_need</f>
        <v>0.22399999999999998</v>
      </c>
      <c r="O24" s="93">
        <f>famplan_unmet_need</f>
        <v>0.22399999999999998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0.38232788017737596</v>
      </c>
      <c r="M25" s="93">
        <f>(1-food_insecure)*(0.49)+food_insecure*(0.7)</f>
        <v>0.56728000000000001</v>
      </c>
      <c r="N25" s="93">
        <f>(1-food_insecure)*(0.49)+food_insecure*(0.7)</f>
        <v>0.56728000000000001</v>
      </c>
      <c r="O25" s="93">
        <f>(1-food_insecure)*(0.49)+food_insecure*(0.7)</f>
        <v>0.56728000000000001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0.16385480579030398</v>
      </c>
      <c r="M26" s="93">
        <f>(1-food_insecure)*(0.21)+food_insecure*(0.3)</f>
        <v>0.24312</v>
      </c>
      <c r="N26" s="93">
        <f>(1-food_insecure)*(0.21)+food_insecure*(0.3)</f>
        <v>0.24312</v>
      </c>
      <c r="O26" s="93">
        <f>(1-food_insecure)*(0.21)+food_insecure*(0.3)</f>
        <v>0.24312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0.12778410323231998</v>
      </c>
      <c r="M27" s="93">
        <f>(1-food_insecure)*(0.3)</f>
        <v>0.18959999999999999</v>
      </c>
      <c r="N27" s="93">
        <f>(1-food_insecure)*(0.3)</f>
        <v>0.18959999999999999</v>
      </c>
      <c r="O27" s="93">
        <f>(1-food_insecure)*(0.3)</f>
        <v>0.18959999999999999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0.21</v>
      </c>
      <c r="D34" s="93">
        <f t="shared" si="3"/>
        <v>0.21</v>
      </c>
      <c r="E34" s="93">
        <f t="shared" si="3"/>
        <v>0.21</v>
      </c>
      <c r="F34" s="93">
        <f t="shared" si="3"/>
        <v>0.21</v>
      </c>
      <c r="G34" s="93">
        <f t="shared" si="3"/>
        <v>0.21</v>
      </c>
      <c r="H34" s="93">
        <f t="shared" si="3"/>
        <v>0.21</v>
      </c>
      <c r="I34" s="93">
        <f t="shared" si="3"/>
        <v>0.21</v>
      </c>
      <c r="J34" s="93">
        <f t="shared" si="3"/>
        <v>0.21</v>
      </c>
      <c r="K34" s="93">
        <f t="shared" si="3"/>
        <v>0.21</v>
      </c>
      <c r="L34" s="93">
        <f t="shared" si="3"/>
        <v>0.21</v>
      </c>
      <c r="M34" s="93">
        <f t="shared" si="3"/>
        <v>0.21</v>
      </c>
      <c r="N34" s="93">
        <f t="shared" si="3"/>
        <v>0.21</v>
      </c>
      <c r="O34" s="93">
        <f t="shared" si="3"/>
        <v>0.21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1505243</v>
      </c>
      <c r="C2" s="75">
        <v>2915000</v>
      </c>
      <c r="D2" s="75">
        <v>4692000</v>
      </c>
      <c r="E2" s="75">
        <v>3750000</v>
      </c>
      <c r="F2" s="75">
        <v>2455000</v>
      </c>
      <c r="G2" s="22">
        <f t="shared" ref="G2:G40" si="0">C2+D2+E2+F2</f>
        <v>13812000</v>
      </c>
      <c r="H2" s="22">
        <f t="shared" ref="H2:H40" si="1">(B2 + stillbirth*B2/(1000-stillbirth))/(1-abortion)</f>
        <v>1769989.123085516</v>
      </c>
      <c r="I2" s="22">
        <f>G2-H2</f>
        <v>12042010.876914484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1528575</v>
      </c>
      <c r="C3" s="75">
        <v>2986000</v>
      </c>
      <c r="D3" s="75">
        <v>4819000</v>
      </c>
      <c r="E3" s="75">
        <v>3827000</v>
      </c>
      <c r="F3" s="75">
        <v>2576000</v>
      </c>
      <c r="G3" s="22">
        <f t="shared" si="0"/>
        <v>14208000</v>
      </c>
      <c r="H3" s="22">
        <f t="shared" si="1"/>
        <v>1797424.8170032632</v>
      </c>
      <c r="I3" s="22">
        <f t="shared" ref="I3:I15" si="3">G3-H3</f>
        <v>12410575.182996737</v>
      </c>
    </row>
    <row r="4" spans="1:9" ht="15.75" customHeight="1" x14ac:dyDescent="0.25">
      <c r="A4" s="92">
        <f t="shared" si="2"/>
        <v>2022</v>
      </c>
      <c r="B4" s="74">
        <v>1551857</v>
      </c>
      <c r="C4" s="75">
        <v>3061000</v>
      </c>
      <c r="D4" s="75">
        <v>4960000</v>
      </c>
      <c r="E4" s="75">
        <v>3894000</v>
      </c>
      <c r="F4" s="75">
        <v>2701000</v>
      </c>
      <c r="G4" s="22">
        <f t="shared" si="0"/>
        <v>14616000</v>
      </c>
      <c r="H4" s="22">
        <f t="shared" si="1"/>
        <v>1824801.7167886645</v>
      </c>
      <c r="I4" s="22">
        <f t="shared" si="3"/>
        <v>12791198.283211336</v>
      </c>
    </row>
    <row r="5" spans="1:9" ht="15.75" customHeight="1" x14ac:dyDescent="0.25">
      <c r="A5" s="92" t="str">
        <f t="shared" si="2"/>
        <v/>
      </c>
      <c r="B5" s="74">
        <v>1640877.1339999998</v>
      </c>
      <c r="C5" s="75">
        <v>3136000</v>
      </c>
      <c r="D5" s="75">
        <v>5111000</v>
      </c>
      <c r="E5" s="75">
        <v>3955000</v>
      </c>
      <c r="F5" s="75">
        <v>2827000</v>
      </c>
      <c r="G5" s="22">
        <f t="shared" si="0"/>
        <v>15029000</v>
      </c>
      <c r="H5" s="22">
        <f t="shared" si="1"/>
        <v>1929478.9475850309</v>
      </c>
      <c r="I5" s="22">
        <f t="shared" si="3"/>
        <v>13099521.052414969</v>
      </c>
    </row>
    <row r="6" spans="1:9" ht="15.75" customHeight="1" x14ac:dyDescent="0.25">
      <c r="A6" s="92" t="str">
        <f t="shared" si="2"/>
        <v/>
      </c>
      <c r="B6" s="74">
        <v>1657639.8491999996</v>
      </c>
      <c r="C6" s="75">
        <v>3203000</v>
      </c>
      <c r="D6" s="75">
        <v>5263000</v>
      </c>
      <c r="E6" s="75">
        <v>4019000</v>
      </c>
      <c r="F6" s="75">
        <v>2953000</v>
      </c>
      <c r="G6" s="22">
        <f t="shared" si="0"/>
        <v>15438000</v>
      </c>
      <c r="H6" s="22">
        <f t="shared" si="1"/>
        <v>1949189.9335038359</v>
      </c>
      <c r="I6" s="22">
        <f t="shared" si="3"/>
        <v>13488810.066496164</v>
      </c>
    </row>
    <row r="7" spans="1:9" ht="15.75" customHeight="1" x14ac:dyDescent="0.25">
      <c r="A7" s="92" t="str">
        <f t="shared" si="2"/>
        <v/>
      </c>
      <c r="B7" s="74">
        <v>1673835.6839999999</v>
      </c>
      <c r="C7" s="75">
        <v>3256000</v>
      </c>
      <c r="D7" s="75">
        <v>5412000</v>
      </c>
      <c r="E7" s="75">
        <v>4091000</v>
      </c>
      <c r="F7" s="75">
        <v>3075000</v>
      </c>
      <c r="G7" s="22">
        <f t="shared" si="0"/>
        <v>15834000</v>
      </c>
      <c r="H7" s="22">
        <f t="shared" si="1"/>
        <v>1968234.3345974071</v>
      </c>
      <c r="I7" s="22">
        <f t="shared" si="3"/>
        <v>13865765.665402593</v>
      </c>
    </row>
    <row r="8" spans="1:9" ht="15.75" customHeight="1" x14ac:dyDescent="0.25">
      <c r="A8" s="92" t="str">
        <f t="shared" si="2"/>
        <v/>
      </c>
      <c r="B8" s="74">
        <v>1691242.8987999998</v>
      </c>
      <c r="C8" s="75">
        <v>3297000</v>
      </c>
      <c r="D8" s="75">
        <v>5560000</v>
      </c>
      <c r="E8" s="75">
        <v>4170000</v>
      </c>
      <c r="F8" s="75">
        <v>3193000</v>
      </c>
      <c r="G8" s="22">
        <f t="shared" si="0"/>
        <v>16220000</v>
      </c>
      <c r="H8" s="22">
        <f t="shared" si="1"/>
        <v>1988703.176411794</v>
      </c>
      <c r="I8" s="22">
        <f t="shared" si="3"/>
        <v>14231296.823588206</v>
      </c>
    </row>
    <row r="9" spans="1:9" ht="15.75" customHeight="1" x14ac:dyDescent="0.25">
      <c r="A9" s="92" t="str">
        <f t="shared" si="2"/>
        <v/>
      </c>
      <c r="B9" s="74">
        <v>1708105.6872</v>
      </c>
      <c r="C9" s="75">
        <v>3325000</v>
      </c>
      <c r="D9" s="75">
        <v>5705000</v>
      </c>
      <c r="E9" s="75">
        <v>4257000</v>
      </c>
      <c r="F9" s="75">
        <v>3311000</v>
      </c>
      <c r="G9" s="22">
        <f t="shared" si="0"/>
        <v>16598000</v>
      </c>
      <c r="H9" s="22">
        <f t="shared" si="1"/>
        <v>2008531.8366699005</v>
      </c>
      <c r="I9" s="22">
        <f t="shared" si="3"/>
        <v>14589468.1633301</v>
      </c>
    </row>
    <row r="10" spans="1:9" ht="15.75" customHeight="1" x14ac:dyDescent="0.25">
      <c r="A10" s="92" t="str">
        <f t="shared" si="2"/>
        <v/>
      </c>
      <c r="B10" s="74">
        <v>1724411.1246000002</v>
      </c>
      <c r="C10" s="75">
        <v>3347000</v>
      </c>
      <c r="D10" s="75">
        <v>5843000</v>
      </c>
      <c r="E10" s="75">
        <v>4351000</v>
      </c>
      <c r="F10" s="75">
        <v>3423000</v>
      </c>
      <c r="G10" s="22">
        <f t="shared" si="0"/>
        <v>16964000</v>
      </c>
      <c r="H10" s="22">
        <f t="shared" si="1"/>
        <v>2027705.1175588677</v>
      </c>
      <c r="I10" s="22">
        <f t="shared" si="3"/>
        <v>14936294.882441133</v>
      </c>
    </row>
    <row r="11" spans="1:9" ht="15.75" customHeight="1" x14ac:dyDescent="0.25">
      <c r="A11" s="92" t="str">
        <f t="shared" si="2"/>
        <v/>
      </c>
      <c r="B11" s="74">
        <v>1740066.6592000003</v>
      </c>
      <c r="C11" s="75">
        <v>3369000</v>
      </c>
      <c r="D11" s="75">
        <v>5975000</v>
      </c>
      <c r="E11" s="75">
        <v>4458000</v>
      </c>
      <c r="F11" s="75">
        <v>3525000</v>
      </c>
      <c r="G11" s="22">
        <f t="shared" si="0"/>
        <v>17327000</v>
      </c>
      <c r="H11" s="22">
        <f t="shared" si="1"/>
        <v>2046114.1890231359</v>
      </c>
      <c r="I11" s="22">
        <f t="shared" si="3"/>
        <v>15280885.810976865</v>
      </c>
    </row>
    <row r="12" spans="1:9" ht="15.75" customHeight="1" x14ac:dyDescent="0.25">
      <c r="A12" s="92" t="str">
        <f t="shared" si="2"/>
        <v/>
      </c>
      <c r="B12" s="74">
        <v>1755088.56</v>
      </c>
      <c r="C12" s="75">
        <v>3399000</v>
      </c>
      <c r="D12" s="75">
        <v>6097000</v>
      </c>
      <c r="E12" s="75">
        <v>4576000</v>
      </c>
      <c r="F12" s="75">
        <v>3615000</v>
      </c>
      <c r="G12" s="22">
        <f t="shared" si="0"/>
        <v>17687000</v>
      </c>
      <c r="H12" s="22">
        <f t="shared" si="1"/>
        <v>2063778.1814974868</v>
      </c>
      <c r="I12" s="22">
        <f t="shared" si="3"/>
        <v>15623221.818502514</v>
      </c>
    </row>
    <row r="13" spans="1:9" ht="15.75" customHeight="1" x14ac:dyDescent="0.25">
      <c r="A13" s="92" t="str">
        <f t="shared" si="2"/>
        <v/>
      </c>
      <c r="B13" s="74">
        <v>2845000</v>
      </c>
      <c r="C13" s="75">
        <v>4574000</v>
      </c>
      <c r="D13" s="75">
        <v>3658000</v>
      </c>
      <c r="E13" s="75">
        <v>2334000</v>
      </c>
      <c r="F13" s="75">
        <v>0.14343270175</v>
      </c>
      <c r="G13" s="22">
        <f t="shared" si="0"/>
        <v>10566000.143432701</v>
      </c>
      <c r="H13" s="22">
        <f t="shared" si="1"/>
        <v>3345386.1304641799</v>
      </c>
      <c r="I13" s="22">
        <f t="shared" si="3"/>
        <v>7220614.0129685216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0.36799999999999999</v>
      </c>
      <c r="G5" s="121">
        <f>food_insecure</f>
        <v>0.36799999999999999</v>
      </c>
      <c r="H5" s="121">
        <f>food_insecure</f>
        <v>0.36799999999999999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0.36799999999999999</v>
      </c>
      <c r="G7" s="121">
        <f>food_insecure</f>
        <v>0.36799999999999999</v>
      </c>
      <c r="H7" s="121">
        <f>food_insecure</f>
        <v>0.36799999999999999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0.14343270175</v>
      </c>
    </row>
    <row r="4" spans="1:8" ht="15.75" customHeight="1" x14ac:dyDescent="0.25">
      <c r="B4" s="24" t="s">
        <v>7</v>
      </c>
      <c r="C4" s="76">
        <v>0.14371488856846343</v>
      </c>
    </row>
    <row r="5" spans="1:8" ht="15.75" customHeight="1" x14ac:dyDescent="0.25">
      <c r="B5" s="24" t="s">
        <v>8</v>
      </c>
      <c r="C5" s="76">
        <v>0.16599973215676761</v>
      </c>
    </row>
    <row r="6" spans="1:8" ht="15.75" customHeight="1" x14ac:dyDescent="0.25">
      <c r="B6" s="24" t="s">
        <v>10</v>
      </c>
      <c r="C6" s="76">
        <v>9.7650818010940554E-2</v>
      </c>
    </row>
    <row r="7" spans="1:8" ht="15.75" customHeight="1" x14ac:dyDescent="0.25">
      <c r="B7" s="24" t="s">
        <v>13</v>
      </c>
      <c r="C7" s="76">
        <v>9.5367547825889257E-2</v>
      </c>
    </row>
    <row r="8" spans="1:8" ht="15.75" customHeight="1" x14ac:dyDescent="0.25">
      <c r="B8" s="24" t="s">
        <v>14</v>
      </c>
      <c r="C8" s="76">
        <v>4.1847079715980048E-2</v>
      </c>
    </row>
    <row r="9" spans="1:8" ht="15.75" customHeight="1" x14ac:dyDescent="0.25">
      <c r="B9" s="24" t="s">
        <v>27</v>
      </c>
      <c r="C9" s="76">
        <v>0.10454205084719076</v>
      </c>
    </row>
    <row r="10" spans="1:8" ht="15.75" customHeight="1" x14ac:dyDescent="0.25">
      <c r="B10" s="24" t="s">
        <v>15</v>
      </c>
      <c r="C10" s="76">
        <v>0.2074451811247684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0.24193119004761901</v>
      </c>
      <c r="D14" s="76">
        <v>0.24193119004761901</v>
      </c>
      <c r="E14" s="76">
        <v>0.22951824040411301</v>
      </c>
      <c r="F14" s="76">
        <v>0.22951824040411301</v>
      </c>
    </row>
    <row r="15" spans="1:8" ht="15.75" customHeight="1" x14ac:dyDescent="0.25">
      <c r="B15" s="24" t="s">
        <v>16</v>
      </c>
      <c r="C15" s="76">
        <v>0.22027956858130898</v>
      </c>
      <c r="D15" s="76">
        <v>0.22027956858130898</v>
      </c>
      <c r="E15" s="76">
        <v>0.150440742607508</v>
      </c>
      <c r="F15" s="76">
        <v>0.150440742607508</v>
      </c>
    </row>
    <row r="16" spans="1:8" ht="15.75" customHeight="1" x14ac:dyDescent="0.25">
      <c r="B16" s="24" t="s">
        <v>17</v>
      </c>
      <c r="C16" s="76">
        <v>3.8378093164666602E-2</v>
      </c>
      <c r="D16" s="76">
        <v>3.8378093164666602E-2</v>
      </c>
      <c r="E16" s="76">
        <v>3.7370761727355997E-2</v>
      </c>
      <c r="F16" s="76">
        <v>3.7370761727355997E-2</v>
      </c>
    </row>
    <row r="17" spans="1:8" ht="15.75" customHeight="1" x14ac:dyDescent="0.25">
      <c r="B17" s="24" t="s">
        <v>18</v>
      </c>
      <c r="C17" s="76">
        <v>1.0319378811458699E-2</v>
      </c>
      <c r="D17" s="76">
        <v>1.0319378811458699E-2</v>
      </c>
      <c r="E17" s="76">
        <v>3.3349891163221103E-2</v>
      </c>
      <c r="F17" s="76">
        <v>3.3349891163221103E-2</v>
      </c>
    </row>
    <row r="18" spans="1:8" ht="15.75" customHeight="1" x14ac:dyDescent="0.25">
      <c r="B18" s="24" t="s">
        <v>19</v>
      </c>
      <c r="C18" s="76">
        <v>3.1489928878311403E-2</v>
      </c>
      <c r="D18" s="76">
        <v>3.1489928878311403E-2</v>
      </c>
      <c r="E18" s="76">
        <v>4.4117094160548397E-2</v>
      </c>
      <c r="F18" s="76">
        <v>4.4117094160548397E-2</v>
      </c>
    </row>
    <row r="19" spans="1:8" ht="15.75" customHeight="1" x14ac:dyDescent="0.25">
      <c r="B19" s="24" t="s">
        <v>20</v>
      </c>
      <c r="C19" s="76">
        <v>2.8177030138858902E-2</v>
      </c>
      <c r="D19" s="76">
        <v>2.8177030138858902E-2</v>
      </c>
      <c r="E19" s="76">
        <v>3.8900860947871499E-2</v>
      </c>
      <c r="F19" s="76">
        <v>3.8900860947871499E-2</v>
      </c>
    </row>
    <row r="20" spans="1:8" ht="15.75" customHeight="1" x14ac:dyDescent="0.25">
      <c r="B20" s="24" t="s">
        <v>21</v>
      </c>
      <c r="C20" s="76">
        <v>0.123868612607145</v>
      </c>
      <c r="D20" s="76">
        <v>0.123868612607145</v>
      </c>
      <c r="E20" s="76">
        <v>6.0346322155525697E-2</v>
      </c>
      <c r="F20" s="76">
        <v>6.0346322155525697E-2</v>
      </c>
    </row>
    <row r="21" spans="1:8" ht="15.75" customHeight="1" x14ac:dyDescent="0.25">
      <c r="B21" s="24" t="s">
        <v>22</v>
      </c>
      <c r="C21" s="76">
        <v>2.2851722711242001E-2</v>
      </c>
      <c r="D21" s="76">
        <v>2.2851722711242001E-2</v>
      </c>
      <c r="E21" s="76">
        <v>6.2051994714039597E-2</v>
      </c>
      <c r="F21" s="76">
        <v>6.2051994714039597E-2</v>
      </c>
    </row>
    <row r="22" spans="1:8" ht="15.75" customHeight="1" x14ac:dyDescent="0.25">
      <c r="B22" s="24" t="s">
        <v>23</v>
      </c>
      <c r="C22" s="76">
        <v>0.28270447505938945</v>
      </c>
      <c r="D22" s="76">
        <v>0.28270447505938945</v>
      </c>
      <c r="E22" s="76">
        <v>0.34390409211981676</v>
      </c>
      <c r="F22" s="76">
        <v>0.34390409211981676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8.4499999999999992E-2</v>
      </c>
    </row>
    <row r="27" spans="1:8" ht="15.75" customHeight="1" x14ac:dyDescent="0.25">
      <c r="B27" s="24" t="s">
        <v>39</v>
      </c>
      <c r="C27" s="76">
        <v>7.9000000000000008E-3</v>
      </c>
    </row>
    <row r="28" spans="1:8" ht="15.75" customHeight="1" x14ac:dyDescent="0.25">
      <c r="B28" s="24" t="s">
        <v>40</v>
      </c>
      <c r="C28" s="76">
        <v>0.1474</v>
      </c>
    </row>
    <row r="29" spans="1:8" ht="15.75" customHeight="1" x14ac:dyDescent="0.25">
      <c r="B29" s="24" t="s">
        <v>41</v>
      </c>
      <c r="C29" s="76">
        <v>0.1618</v>
      </c>
    </row>
    <row r="30" spans="1:8" ht="15.75" customHeight="1" x14ac:dyDescent="0.25">
      <c r="B30" s="24" t="s">
        <v>42</v>
      </c>
      <c r="C30" s="76">
        <v>9.9499999999999991E-2</v>
      </c>
    </row>
    <row r="31" spans="1:8" ht="15.75" customHeight="1" x14ac:dyDescent="0.25">
      <c r="B31" s="24" t="s">
        <v>43</v>
      </c>
      <c r="C31" s="76">
        <v>0.10539999999999999</v>
      </c>
    </row>
    <row r="32" spans="1:8" ht="15.75" customHeight="1" x14ac:dyDescent="0.25">
      <c r="B32" s="24" t="s">
        <v>44</v>
      </c>
      <c r="C32" s="76">
        <v>1.8100000000000002E-2</v>
      </c>
    </row>
    <row r="33" spans="2:3" ht="15.75" customHeight="1" x14ac:dyDescent="0.25">
      <c r="B33" s="24" t="s">
        <v>45</v>
      </c>
      <c r="C33" s="76">
        <v>8.1099999999999992E-2</v>
      </c>
    </row>
    <row r="34" spans="2:3" ht="15.75" customHeight="1" x14ac:dyDescent="0.25">
      <c r="B34" s="24" t="s">
        <v>46</v>
      </c>
      <c r="C34" s="76">
        <v>0.29429999999776485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0.67988613248888885</v>
      </c>
      <c r="D2" s="77">
        <v>0.6764</v>
      </c>
      <c r="E2" s="77">
        <v>0.60809999999999997</v>
      </c>
      <c r="F2" s="77">
        <v>0.39829999999999999</v>
      </c>
      <c r="G2" s="77">
        <v>0.38939999999999997</v>
      </c>
    </row>
    <row r="3" spans="1:15" ht="15.75" customHeight="1" x14ac:dyDescent="0.25">
      <c r="A3" s="5"/>
      <c r="B3" s="11" t="s">
        <v>118</v>
      </c>
      <c r="C3" s="77">
        <v>0.20350000000000001</v>
      </c>
      <c r="D3" s="77">
        <v>0.20350000000000001</v>
      </c>
      <c r="E3" s="77">
        <v>0.23879999999999998</v>
      </c>
      <c r="F3" s="77">
        <v>0.28239999999999998</v>
      </c>
      <c r="G3" s="77">
        <v>0.32420000000000004</v>
      </c>
    </row>
    <row r="4" spans="1:15" ht="15.75" customHeight="1" x14ac:dyDescent="0.25">
      <c r="A4" s="5"/>
      <c r="B4" s="11" t="s">
        <v>116</v>
      </c>
      <c r="C4" s="78">
        <v>7.4400000000000008E-2</v>
      </c>
      <c r="D4" s="78">
        <v>7.46E-2</v>
      </c>
      <c r="E4" s="78">
        <v>0.10890000000000001</v>
      </c>
      <c r="F4" s="78">
        <v>0.21479999999999999</v>
      </c>
      <c r="G4" s="78">
        <v>0.19760000000000003</v>
      </c>
    </row>
    <row r="5" spans="1:15" ht="15.75" customHeight="1" x14ac:dyDescent="0.25">
      <c r="A5" s="5"/>
      <c r="B5" s="11" t="s">
        <v>119</v>
      </c>
      <c r="C5" s="78">
        <v>4.5400000000000003E-2</v>
      </c>
      <c r="D5" s="78">
        <v>4.5499999999999999E-2</v>
      </c>
      <c r="E5" s="78">
        <v>4.4199999999999996E-2</v>
      </c>
      <c r="F5" s="78">
        <v>0.1045</v>
      </c>
      <c r="G5" s="78">
        <v>8.8900000000000007E-2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0.87230000000000008</v>
      </c>
      <c r="D8" s="77">
        <v>0.87230000000000008</v>
      </c>
      <c r="E8" s="77">
        <v>0.7883</v>
      </c>
      <c r="F8" s="77">
        <v>0.80299999999999994</v>
      </c>
      <c r="G8" s="77">
        <v>0.82569999999999988</v>
      </c>
    </row>
    <row r="9" spans="1:15" ht="15.75" customHeight="1" x14ac:dyDescent="0.25">
      <c r="B9" s="7" t="s">
        <v>121</v>
      </c>
      <c r="C9" s="77">
        <v>8.6999999999999994E-2</v>
      </c>
      <c r="D9" s="77">
        <v>8.6999999999999994E-2</v>
      </c>
      <c r="E9" s="77">
        <v>0.14300000000000002</v>
      </c>
      <c r="F9" s="77">
        <v>0.14330000000000001</v>
      </c>
      <c r="G9" s="77">
        <v>0.14029999999999998</v>
      </c>
    </row>
    <row r="10" spans="1:15" ht="15.75" customHeight="1" x14ac:dyDescent="0.25">
      <c r="B10" s="7" t="s">
        <v>122</v>
      </c>
      <c r="C10" s="78">
        <v>2.4900000000000002E-2</v>
      </c>
      <c r="D10" s="78">
        <v>2.4900000000000002E-2</v>
      </c>
      <c r="E10" s="78">
        <v>4.99E-2</v>
      </c>
      <c r="F10" s="78">
        <v>3.9599999999999996E-2</v>
      </c>
      <c r="G10" s="78">
        <v>2.7799999999999998E-2</v>
      </c>
    </row>
    <row r="11" spans="1:15" ht="15.75" customHeight="1" x14ac:dyDescent="0.25">
      <c r="B11" s="7" t="s">
        <v>123</v>
      </c>
      <c r="C11" s="78">
        <v>1.5800000000000002E-2</v>
      </c>
      <c r="D11" s="78">
        <v>1.5800000000000002E-2</v>
      </c>
      <c r="E11" s="78">
        <v>1.8700000000000001E-2</v>
      </c>
      <c r="F11" s="78">
        <v>1.41E-2</v>
      </c>
      <c r="G11" s="78">
        <v>6.2432E-3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0.47979364849999995</v>
      </c>
      <c r="D14" s="79">
        <v>0.49362246556400002</v>
      </c>
      <c r="E14" s="79">
        <v>0.49362246556400002</v>
      </c>
      <c r="F14" s="79">
        <v>0.38918518062499996</v>
      </c>
      <c r="G14" s="79">
        <v>0.38918518062499996</v>
      </c>
      <c r="H14" s="80">
        <v>0.38433999999999996</v>
      </c>
      <c r="I14" s="80">
        <v>0.38433999999999996</v>
      </c>
      <c r="J14" s="80">
        <v>0.38433999999999996</v>
      </c>
      <c r="K14" s="80">
        <v>0.38433999999999996</v>
      </c>
      <c r="L14" s="80">
        <v>0.27509</v>
      </c>
      <c r="M14" s="80">
        <v>0.27509</v>
      </c>
      <c r="N14" s="80">
        <v>0.27509</v>
      </c>
      <c r="O14" s="80">
        <v>0.27509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0.14648899148587108</v>
      </c>
      <c r="D15" s="77">
        <f t="shared" si="0"/>
        <v>0.15071115964395576</v>
      </c>
      <c r="E15" s="77">
        <f t="shared" si="0"/>
        <v>0.15071115964395576</v>
      </c>
      <c r="F15" s="77">
        <f t="shared" si="0"/>
        <v>0.11882471722841662</v>
      </c>
      <c r="G15" s="77">
        <f t="shared" si="0"/>
        <v>0.11882471722841662</v>
      </c>
      <c r="H15" s="77">
        <f t="shared" si="0"/>
        <v>0.11734540289080064</v>
      </c>
      <c r="I15" s="77">
        <f t="shared" si="0"/>
        <v>0.11734540289080064</v>
      </c>
      <c r="J15" s="77">
        <f t="shared" si="0"/>
        <v>0.11734540289080064</v>
      </c>
      <c r="K15" s="77">
        <f t="shared" si="0"/>
        <v>0.11734540289080064</v>
      </c>
      <c r="L15" s="77">
        <f t="shared" si="0"/>
        <v>8.3989558415024076E-2</v>
      </c>
      <c r="M15" s="77">
        <f t="shared" si="0"/>
        <v>8.3989558415024076E-2</v>
      </c>
      <c r="N15" s="77">
        <f t="shared" si="0"/>
        <v>8.3989558415024076E-2</v>
      </c>
      <c r="O15" s="77">
        <f t="shared" si="0"/>
        <v>8.3989558415024076E-2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0.82819999999999994</v>
      </c>
      <c r="D2" s="78">
        <v>0.55120000000000002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9.849999999999999E-2</v>
      </c>
      <c r="D3" s="78">
        <v>0.1573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6.88E-2</v>
      </c>
      <c r="D4" s="78">
        <v>0.28649999999999998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4.5000000000000595E-3</v>
      </c>
      <c r="D5" s="77">
        <f t="shared" ref="D5:G5" si="0">1-SUM(D2:D4)</f>
        <v>5.0000000000000044E-3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0.26139999999999997</v>
      </c>
      <c r="D2" s="28">
        <v>0.26329999999999998</v>
      </c>
      <c r="E2" s="28">
        <v>0.26329999999999998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4.24E-2</v>
      </c>
      <c r="D4" s="28">
        <v>4.2199999999999994E-2</v>
      </c>
      <c r="E4" s="28">
        <v>4.2199999999999994E-2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0.49362246556400002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0.38433999999999996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0.27509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0.55120000000000002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45.6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5.0999999999999996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43.33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45.14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8.58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0.78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1.23</v>
      </c>
      <c r="E13" s="86" t="s">
        <v>201</v>
      </c>
    </row>
    <row r="14" spans="1:5" ht="15.75" customHeight="1" x14ac:dyDescent="0.25">
      <c r="A14" s="11" t="s">
        <v>189</v>
      </c>
      <c r="B14" s="85">
        <v>5.5E-2</v>
      </c>
      <c r="C14" s="85">
        <v>0.95</v>
      </c>
      <c r="D14" s="86">
        <v>14.42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14.42</v>
      </c>
      <c r="E15" s="86" t="s">
        <v>201</v>
      </c>
    </row>
    <row r="16" spans="1:5" ht="15.75" customHeight="1" x14ac:dyDescent="0.25">
      <c r="A16" s="53" t="s">
        <v>57</v>
      </c>
      <c r="B16" s="85">
        <v>0.34700000000000003</v>
      </c>
      <c r="C16" s="85">
        <v>0.95</v>
      </c>
      <c r="D16" s="86">
        <v>0.37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0.45299999999999996</v>
      </c>
      <c r="C18" s="85">
        <v>0.95</v>
      </c>
      <c r="D18" s="86">
        <v>3.64</v>
      </c>
      <c r="E18" s="86" t="s">
        <v>201</v>
      </c>
    </row>
    <row r="19" spans="1:5" ht="15.75" customHeight="1" x14ac:dyDescent="0.25">
      <c r="A19" s="53" t="s">
        <v>174</v>
      </c>
      <c r="B19" s="85">
        <v>0.316</v>
      </c>
      <c r="C19" s="85">
        <f>(1-food_insecure)*0.95</f>
        <v>0.60039999999999993</v>
      </c>
      <c r="D19" s="86">
        <v>3.64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6.89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24.65</v>
      </c>
      <c r="E22" s="86" t="s">
        <v>201</v>
      </c>
    </row>
    <row r="23" spans="1:5" ht="15.75" customHeight="1" x14ac:dyDescent="0.25">
      <c r="A23" s="53" t="s">
        <v>34</v>
      </c>
      <c r="B23" s="85">
        <v>0.625</v>
      </c>
      <c r="C23" s="85">
        <v>0.95</v>
      </c>
      <c r="D23" s="86">
        <v>4.7699999999999996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20.78</v>
      </c>
      <c r="E24" s="86" t="s">
        <v>201</v>
      </c>
    </row>
    <row r="25" spans="1:5" ht="15.75" customHeight="1" x14ac:dyDescent="0.25">
      <c r="A25" s="53" t="s">
        <v>87</v>
      </c>
      <c r="B25" s="85">
        <v>0.24600000000000002</v>
      </c>
      <c r="C25" s="85">
        <v>0.95</v>
      </c>
      <c r="D25" s="86">
        <v>20.78</v>
      </c>
      <c r="E25" s="86" t="s">
        <v>201</v>
      </c>
    </row>
    <row r="26" spans="1:5" ht="15.75" customHeight="1" x14ac:dyDescent="0.25">
      <c r="A26" s="53" t="s">
        <v>137</v>
      </c>
      <c r="B26" s="85">
        <v>7.4999999999999997E-2</v>
      </c>
      <c r="C26" s="85">
        <v>0.95</v>
      </c>
      <c r="D26" s="86">
        <v>4.9400000000000004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20.78</v>
      </c>
      <c r="E27" s="86" t="s">
        <v>201</v>
      </c>
    </row>
    <row r="28" spans="1:5" ht="15.75" customHeight="1" x14ac:dyDescent="0.25">
      <c r="A28" s="53" t="s">
        <v>84</v>
      </c>
      <c r="B28" s="85">
        <v>0.53799999999999992</v>
      </c>
      <c r="C28" s="85">
        <v>0.95</v>
      </c>
      <c r="D28" s="86">
        <v>0.72</v>
      </c>
      <c r="E28" s="86" t="s">
        <v>201</v>
      </c>
    </row>
    <row r="29" spans="1:5" ht="15.75" customHeight="1" x14ac:dyDescent="0.25">
      <c r="A29" s="53" t="s">
        <v>58</v>
      </c>
      <c r="B29" s="85">
        <v>0.316</v>
      </c>
      <c r="C29" s="85">
        <v>0.95</v>
      </c>
      <c r="D29" s="86">
        <v>78.98</v>
      </c>
      <c r="E29" s="86" t="s">
        <v>201</v>
      </c>
    </row>
    <row r="30" spans="1:5" ht="15.75" customHeight="1" x14ac:dyDescent="0.25">
      <c r="A30" s="53" t="s">
        <v>67</v>
      </c>
      <c r="B30" s="85">
        <v>5.4000000000000006E-2</v>
      </c>
      <c r="C30" s="85">
        <v>0.95</v>
      </c>
      <c r="D30" s="86">
        <v>207.44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219.88</v>
      </c>
      <c r="E31" s="86" t="s">
        <v>201</v>
      </c>
    </row>
    <row r="32" spans="1:5" ht="15.75" customHeight="1" x14ac:dyDescent="0.25">
      <c r="A32" s="53" t="s">
        <v>28</v>
      </c>
      <c r="B32" s="85">
        <v>0.34</v>
      </c>
      <c r="C32" s="85">
        <v>0.95</v>
      </c>
      <c r="D32" s="86">
        <v>0.74</v>
      </c>
      <c r="E32" s="86" t="s">
        <v>201</v>
      </c>
    </row>
    <row r="33" spans="1:6" ht="15.75" customHeight="1" x14ac:dyDescent="0.25">
      <c r="A33" s="53" t="s">
        <v>83</v>
      </c>
      <c r="B33" s="85">
        <v>0.252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0.70200000000000007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0.29100000000000004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0.58899999999999997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0.18899999999999997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8.1000000000000003E-2</v>
      </c>
      <c r="C38" s="85">
        <v>0.95</v>
      </c>
      <c r="D38" s="86">
        <v>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0.76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2020-09-23T13:32:01Z</dcterms:modified>
</cp:coreProperties>
</file>