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2A576F4-2A67-488D-9694-DFF1598C17A3}" xr6:coauthVersionLast="45" xr6:coauthVersionMax="45" xr10:uidLastSave="{00000000-0000-0000-0000-000000000000}"/>
  <bookViews>
    <workbookView xWindow="7320" yWindow="-18270" windowWidth="29040" windowHeight="17640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<sst xmlns="http://schemas.openxmlformats.org/spreadsheetml/2006/main" count="1117" uniqueCount="272">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</sst>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12" sqref="C12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5271257</v>
      </c>
    </row>
    <row r="8" spans="1:3" ht="15" customHeight="1" x14ac:dyDescent="0.25">
      <c r="B8" s="7" t="s">
        <v>106</v>
      </c>
      <c r="C8" s="66">
        <v>0.4723</v>
      </c>
    </row>
    <row r="9" spans="1:3" ht="15" customHeight="1" x14ac:dyDescent="0.25">
      <c r="B9" s="9" t="s">
        <v>107</v>
      </c>
      <c r="C9" s="67">
        <v>3.2400000000000005E-2</v>
      </c>
    </row>
    <row r="10" spans="1:3" ht="15" customHeight="1" x14ac:dyDescent="0.25">
      <c r="B10" s="9" t="s">
        <v>105</v>
      </c>
      <c r="C10" s="67">
        <v>0.36149230957031298</v>
      </c>
    </row>
    <row r="11" spans="1:3" ht="15" customHeight="1" x14ac:dyDescent="0.25">
      <c r="B11" s="7" t="s">
        <v>108</v>
      </c>
      <c r="C11" s="66">
        <v>0.17800000000000002</v>
      </c>
    </row>
    <row r="12" spans="1:3" ht="15" customHeight="1" x14ac:dyDescent="0.25">
      <c r="B12" s="7" t="s">
        <v>109</v>
      </c>
      <c r="C12" s="66">
        <v>0.48299999999999998</v>
      </c>
    </row>
    <row r="13" spans="1:3" ht="15" customHeight="1" x14ac:dyDescent="0.25">
      <c r="B13" s="7" t="s">
        <v>110</v>
      </c>
      <c r="C13" s="66">
        <v>0.57899999999999996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8.48E-2</v>
      </c>
    </row>
    <row r="24" spans="1:3" ht="15" customHeight="1" x14ac:dyDescent="0.25">
      <c r="B24" s="20" t="s">
        <v>102</v>
      </c>
      <c r="C24" s="67">
        <v>0.49770000000000003</v>
      </c>
    </row>
    <row r="25" spans="1:3" ht="15" customHeight="1" x14ac:dyDescent="0.25">
      <c r="B25" s="20" t="s">
        <v>103</v>
      </c>
      <c r="C25" s="67">
        <v>0.3468</v>
      </c>
    </row>
    <row r="26" spans="1:3" ht="15" customHeight="1" x14ac:dyDescent="0.25">
      <c r="B26" s="20" t="s">
        <v>104</v>
      </c>
      <c r="C26" s="67">
        <v>7.0699999999999999E-2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0.192</v>
      </c>
    </row>
    <row r="30" spans="1:3" ht="14.25" customHeight="1" x14ac:dyDescent="0.25">
      <c r="B30" s="30" t="s">
        <v>76</v>
      </c>
      <c r="C30" s="69">
        <v>6.9000000000000006E-2</v>
      </c>
    </row>
    <row r="31" spans="1:3" ht="14.25" customHeight="1" x14ac:dyDescent="0.25">
      <c r="B31" s="30" t="s">
        <v>77</v>
      </c>
      <c r="C31" s="69">
        <v>0.122</v>
      </c>
    </row>
    <row r="32" spans="1:3" ht="14.25" customHeight="1" x14ac:dyDescent="0.25">
      <c r="B32" s="30" t="s">
        <v>78</v>
      </c>
      <c r="C32" s="69">
        <v>0.6169999999850988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39.200000000000003</v>
      </c>
    </row>
    <row r="38" spans="1:5" ht="15" customHeight="1" x14ac:dyDescent="0.25">
      <c r="B38" s="16" t="s">
        <v>91</v>
      </c>
      <c r="C38" s="68">
        <v>51.5</v>
      </c>
      <c r="D38" s="17"/>
      <c r="E38" s="18"/>
    </row>
    <row r="39" spans="1:5" ht="15" customHeight="1" x14ac:dyDescent="0.25">
      <c r="B39" s="16" t="s">
        <v>90</v>
      </c>
      <c r="C39" s="68">
        <v>67.900000000000006</v>
      </c>
      <c r="D39" s="17"/>
      <c r="E39" s="17"/>
    </row>
    <row r="40" spans="1:5" ht="15" customHeight="1" x14ac:dyDescent="0.25">
      <c r="B40" s="16" t="s">
        <v>171</v>
      </c>
      <c r="C40" s="68">
        <v>3.96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26.7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2.5739999999999999E-2</v>
      </c>
      <c r="D45" s="17"/>
    </row>
    <row r="46" spans="1:5" ht="15.75" customHeight="1" x14ac:dyDescent="0.25">
      <c r="B46" s="16" t="s">
        <v>11</v>
      </c>
      <c r="C46" s="67">
        <v>8.9719999999999994E-2</v>
      </c>
      <c r="D46" s="17"/>
    </row>
    <row r="47" spans="1:5" ht="15.75" customHeight="1" x14ac:dyDescent="0.25">
      <c r="B47" s="16" t="s">
        <v>12</v>
      </c>
      <c r="C47" s="67">
        <v>0.37392000000000003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0.51061999999999996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4.6794686183274994</v>
      </c>
      <c r="D51" s="17"/>
    </row>
    <row r="52" spans="1:4" ht="15" customHeight="1" x14ac:dyDescent="0.25">
      <c r="B52" s="16" t="s">
        <v>125</v>
      </c>
      <c r="C52" s="65">
        <v>4.6286878354800001</v>
      </c>
    </row>
    <row r="53" spans="1:4" ht="15.75" customHeight="1" x14ac:dyDescent="0.25">
      <c r="B53" s="16" t="s">
        <v>126</v>
      </c>
      <c r="C53" s="65">
        <v>4.6286878354800001</v>
      </c>
    </row>
    <row r="54" spans="1:4" ht="15.75" customHeight="1" x14ac:dyDescent="0.25">
      <c r="B54" s="16" t="s">
        <v>127</v>
      </c>
      <c r="C54" s="65">
        <v>3.80789371925</v>
      </c>
    </row>
    <row r="55" spans="1:4" ht="15.75" customHeight="1" x14ac:dyDescent="0.25">
      <c r="B55" s="16" t="s">
        <v>128</v>
      </c>
      <c r="C55" s="65">
        <v>3.80789371925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2.0593869731800763E-2</v>
      </c>
    </row>
    <row r="59" spans="1:4" ht="15.75" customHeight="1" x14ac:dyDescent="0.25">
      <c r="B59" s="16" t="s">
        <v>132</v>
      </c>
      <c r="C59" s="66">
        <v>0.45716605231460289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B10" sqref="B10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C7" sqref="C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4.6794686183274994</v>
      </c>
      <c r="C2" s="26">
        <f>'Baseline year population inputs'!C52</f>
        <v>4.6286878354800001</v>
      </c>
      <c r="D2" s="26">
        <f>'Baseline year population inputs'!C53</f>
        <v>4.6286878354800001</v>
      </c>
      <c r="E2" s="26">
        <f>'Baseline year population inputs'!C54</f>
        <v>3.80789371925</v>
      </c>
      <c r="F2" s="26">
        <f>'Baseline year population inputs'!C55</f>
        <v>3.80789371925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0.24257999999999999</v>
      </c>
      <c r="E3" s="26">
        <f>frac_mam_12_23months * 2.6</f>
        <v>0.2392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0.11258</v>
      </c>
      <c r="E4" s="26">
        <f>frac_sam_12_23months * 2.6</f>
        <v>9.3079999999999996E-2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0.4723</v>
      </c>
      <c r="E2" s="93">
        <f>food_insecure</f>
        <v>0.4723</v>
      </c>
      <c r="F2" s="93">
        <f>food_insecure</f>
        <v>0.4723</v>
      </c>
      <c r="G2" s="93">
        <f>food_insecure</f>
        <v>0.4723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0.48299999999999998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0.4723</v>
      </c>
      <c r="F5" s="93">
        <f>food_insecure</f>
        <v>0.4723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4.6794686183274994</v>
      </c>
      <c r="D7" s="93">
        <f>diarrhoea_1_5mo</f>
        <v>4.6286878354800001</v>
      </c>
      <c r="E7" s="93">
        <f>diarrhoea_6_11mo</f>
        <v>4.6286878354800001</v>
      </c>
      <c r="F7" s="93">
        <f>diarrhoea_12_23mo</f>
        <v>3.80789371925</v>
      </c>
      <c r="G7" s="93">
        <f>diarrhoea_24_59mo</f>
        <v>3.80789371925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0.4723</v>
      </c>
      <c r="F8" s="93">
        <f>food_insecure</f>
        <v>0.4723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4.6794686183274994</v>
      </c>
      <c r="D12" s="93">
        <f>diarrhoea_1_5mo</f>
        <v>4.6286878354800001</v>
      </c>
      <c r="E12" s="93">
        <f>diarrhoea_6_11mo</f>
        <v>4.6286878354800001</v>
      </c>
      <c r="F12" s="93">
        <f>diarrhoea_12_23mo</f>
        <v>3.80789371925</v>
      </c>
      <c r="G12" s="93">
        <f>diarrhoea_24_59mo</f>
        <v>3.80789371925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0.4723</v>
      </c>
      <c r="I15" s="93">
        <f>food_insecure</f>
        <v>0.4723</v>
      </c>
      <c r="J15" s="93">
        <f>food_insecure</f>
        <v>0.4723</v>
      </c>
      <c r="K15" s="93">
        <f>food_insecure</f>
        <v>0.4723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0.17800000000000002</v>
      </c>
      <c r="I18" s="93">
        <f>frac_PW_health_facility</f>
        <v>0.17800000000000002</v>
      </c>
      <c r="J18" s="93">
        <f>frac_PW_health_facility</f>
        <v>0.17800000000000002</v>
      </c>
      <c r="K18" s="93">
        <f>frac_PW_health_facility</f>
        <v>0.17800000000000002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3.2400000000000005E-2</v>
      </c>
      <c r="I19" s="93">
        <f>frac_malaria_risk</f>
        <v>3.2400000000000005E-2</v>
      </c>
      <c r="J19" s="93">
        <f>frac_malaria_risk</f>
        <v>3.2400000000000005E-2</v>
      </c>
      <c r="K19" s="93">
        <f>frac_malaria_risk</f>
        <v>3.2400000000000005E-2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0.57899999999999996</v>
      </c>
      <c r="M24" s="93">
        <f>famplan_unmet_need</f>
        <v>0.57899999999999996</v>
      </c>
      <c r="N24" s="93">
        <f>famplan_unmet_need</f>
        <v>0.57899999999999996</v>
      </c>
      <c r="O24" s="93">
        <f>famplan_unmet_need</f>
        <v>0.57899999999999996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0.37619787657043424</v>
      </c>
      <c r="M25" s="93">
        <f>(1-food_insecure)*(0.49)+food_insecure*(0.7)</f>
        <v>0.58918300000000001</v>
      </c>
      <c r="N25" s="93">
        <f>(1-food_insecure)*(0.49)+food_insecure*(0.7)</f>
        <v>0.58918300000000001</v>
      </c>
      <c r="O25" s="93">
        <f>(1-food_insecure)*(0.49)+food_insecure*(0.7)</f>
        <v>0.58918300000000001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0.16122766138732897</v>
      </c>
      <c r="M26" s="93">
        <f>(1-food_insecure)*(0.21)+food_insecure*(0.3)</f>
        <v>0.25250699999999998</v>
      </c>
      <c r="N26" s="93">
        <f>(1-food_insecure)*(0.21)+food_insecure*(0.3)</f>
        <v>0.25250699999999998</v>
      </c>
      <c r="O26" s="93">
        <f>(1-food_insecure)*(0.21)+food_insecure*(0.3)</f>
        <v>0.25250699999999998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0.10108215247192376</v>
      </c>
      <c r="M27" s="93">
        <f>(1-food_insecure)*(0.3)</f>
        <v>0.15831000000000001</v>
      </c>
      <c r="N27" s="93">
        <f>(1-food_insecure)*(0.3)</f>
        <v>0.15831000000000001</v>
      </c>
      <c r="O27" s="93">
        <f>(1-food_insecure)*(0.3)</f>
        <v>0.15831000000000001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0.36149230957031298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3.2400000000000005E-2</v>
      </c>
      <c r="D34" s="93">
        <f t="shared" si="3"/>
        <v>3.2400000000000005E-2</v>
      </c>
      <c r="E34" s="93">
        <f t="shared" si="3"/>
        <v>3.2400000000000005E-2</v>
      </c>
      <c r="F34" s="93">
        <f t="shared" si="3"/>
        <v>3.2400000000000005E-2</v>
      </c>
      <c r="G34" s="93">
        <f t="shared" si="3"/>
        <v>3.2400000000000005E-2</v>
      </c>
      <c r="H34" s="93">
        <f t="shared" si="3"/>
        <v>3.2400000000000005E-2</v>
      </c>
      <c r="I34" s="93">
        <f t="shared" si="3"/>
        <v>3.2400000000000005E-2</v>
      </c>
      <c r="J34" s="93">
        <f t="shared" si="3"/>
        <v>3.2400000000000005E-2</v>
      </c>
      <c r="K34" s="93">
        <f t="shared" si="3"/>
        <v>3.2400000000000005E-2</v>
      </c>
      <c r="L34" s="93">
        <f t="shared" si="3"/>
        <v>3.2400000000000005E-2</v>
      </c>
      <c r="M34" s="93">
        <f t="shared" si="3"/>
        <v>3.2400000000000005E-2</v>
      </c>
      <c r="N34" s="93">
        <f t="shared" si="3"/>
        <v>3.2400000000000005E-2</v>
      </c>
      <c r="O34" s="93">
        <f t="shared" si="3"/>
        <v>3.2400000000000005E-2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1212126</v>
      </c>
      <c r="C2" s="75">
        <v>2212000</v>
      </c>
      <c r="D2" s="75">
        <v>3299000</v>
      </c>
      <c r="E2" s="75">
        <v>2163000</v>
      </c>
      <c r="F2" s="75">
        <v>1416000</v>
      </c>
      <c r="G2" s="22">
        <f t="shared" ref="G2:G40" si="0">C2+D2+E2+F2</f>
        <v>9090000</v>
      </c>
      <c r="H2" s="22">
        <f t="shared" ref="H2:H40" si="1">(B2 + stillbirth*B2/(1000-stillbirth))/(1-abortion)</f>
        <v>1431468.4843954269</v>
      </c>
      <c r="I2" s="22">
        <f>G2-H2</f>
        <v>7658531.5156045733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1235177</v>
      </c>
      <c r="C3" s="75">
        <v>2264000</v>
      </c>
      <c r="D3" s="75">
        <v>3428000</v>
      </c>
      <c r="E3" s="75">
        <v>2234000</v>
      </c>
      <c r="F3" s="75">
        <v>1476000</v>
      </c>
      <c r="G3" s="22">
        <f t="shared" si="0"/>
        <v>9402000</v>
      </c>
      <c r="H3" s="22">
        <f t="shared" si="1"/>
        <v>1458690.7203954789</v>
      </c>
      <c r="I3" s="22">
        <f t="shared" ref="I3:I15" si="3">G3-H3</f>
        <v>7943309.2796045206</v>
      </c>
    </row>
    <row r="4" spans="1:9" ht="15.75" customHeight="1" x14ac:dyDescent="0.25">
      <c r="A4" s="92">
        <f t="shared" si="2"/>
        <v>2022</v>
      </c>
      <c r="B4" s="74">
        <v>1260904</v>
      </c>
      <c r="C4" s="75">
        <v>2319000</v>
      </c>
      <c r="D4" s="75">
        <v>3560000</v>
      </c>
      <c r="E4" s="75">
        <v>2310000</v>
      </c>
      <c r="F4" s="75">
        <v>1543000</v>
      </c>
      <c r="G4" s="22">
        <f t="shared" si="0"/>
        <v>9732000</v>
      </c>
      <c r="H4" s="22">
        <f t="shared" si="1"/>
        <v>1489073.1968855807</v>
      </c>
      <c r="I4" s="22">
        <f t="shared" si="3"/>
        <v>8242926.8031144198</v>
      </c>
    </row>
    <row r="5" spans="1:9" ht="15.75" customHeight="1" x14ac:dyDescent="0.25">
      <c r="A5" s="92" t="str">
        <f t="shared" si="2"/>
        <v/>
      </c>
      <c r="B5" s="74">
        <v>1169569.2875999999</v>
      </c>
      <c r="C5" s="75">
        <v>2373000</v>
      </c>
      <c r="D5" s="75">
        <v>3692000</v>
      </c>
      <c r="E5" s="75">
        <v>2392000</v>
      </c>
      <c r="F5" s="75">
        <v>1612000</v>
      </c>
      <c r="G5" s="22">
        <f t="shared" si="0"/>
        <v>10069000</v>
      </c>
      <c r="H5" s="22">
        <f t="shared" si="1"/>
        <v>1381210.8440180402</v>
      </c>
      <c r="I5" s="22">
        <f t="shared" si="3"/>
        <v>8687789.1559819598</v>
      </c>
    </row>
    <row r="6" spans="1:9" ht="15.75" customHeight="1" x14ac:dyDescent="0.25">
      <c r="A6" s="92" t="str">
        <f t="shared" si="2"/>
        <v/>
      </c>
      <c r="B6" s="74">
        <v>1170332.544</v>
      </c>
      <c r="C6" s="75">
        <v>2418000</v>
      </c>
      <c r="D6" s="75">
        <v>3820000</v>
      </c>
      <c r="E6" s="75">
        <v>2482000</v>
      </c>
      <c r="F6" s="75">
        <v>1682000</v>
      </c>
      <c r="G6" s="22">
        <f t="shared" si="0"/>
        <v>10402000</v>
      </c>
      <c r="H6" s="22">
        <f t="shared" si="1"/>
        <v>1382112.2168803609</v>
      </c>
      <c r="I6" s="22">
        <f t="shared" si="3"/>
        <v>9019887.7831196394</v>
      </c>
    </row>
    <row r="7" spans="1:9" ht="15.75" customHeight="1" x14ac:dyDescent="0.25">
      <c r="A7" s="92" t="str">
        <f t="shared" si="2"/>
        <v/>
      </c>
      <c r="B7" s="74">
        <v>1169993.5759999999</v>
      </c>
      <c r="C7" s="75">
        <v>2448000</v>
      </c>
      <c r="D7" s="75">
        <v>3941000</v>
      </c>
      <c r="E7" s="75">
        <v>2579000</v>
      </c>
      <c r="F7" s="75">
        <v>1750000</v>
      </c>
      <c r="G7" s="22">
        <f t="shared" si="0"/>
        <v>10718000</v>
      </c>
      <c r="H7" s="22">
        <f t="shared" si="1"/>
        <v>1381711.9103039664</v>
      </c>
      <c r="I7" s="22">
        <f t="shared" si="3"/>
        <v>9336288.0896960329</v>
      </c>
    </row>
    <row r="8" spans="1:9" ht="15.75" customHeight="1" x14ac:dyDescent="0.25">
      <c r="A8" s="92" t="str">
        <f t="shared" si="2"/>
        <v/>
      </c>
      <c r="B8" s="74">
        <v>1172382.3684</v>
      </c>
      <c r="C8" s="75">
        <v>2462000</v>
      </c>
      <c r="D8" s="75">
        <v>4070000</v>
      </c>
      <c r="E8" s="75">
        <v>2687000</v>
      </c>
      <c r="F8" s="75">
        <v>1816000</v>
      </c>
      <c r="G8" s="22">
        <f t="shared" si="0"/>
        <v>11035000</v>
      </c>
      <c r="H8" s="22">
        <f t="shared" si="1"/>
        <v>1384532.9710157765</v>
      </c>
      <c r="I8" s="22">
        <f t="shared" si="3"/>
        <v>9650467.0289842226</v>
      </c>
    </row>
    <row r="9" spans="1:9" ht="15.75" customHeight="1" x14ac:dyDescent="0.25">
      <c r="A9" s="92" t="str">
        <f t="shared" si="2"/>
        <v/>
      </c>
      <c r="B9" s="74">
        <v>1173883.0568000001</v>
      </c>
      <c r="C9" s="75">
        <v>2460000</v>
      </c>
      <c r="D9" s="75">
        <v>4191000</v>
      </c>
      <c r="E9" s="75">
        <v>2804000</v>
      </c>
      <c r="F9" s="75">
        <v>1880000</v>
      </c>
      <c r="G9" s="22">
        <f t="shared" si="0"/>
        <v>11335000</v>
      </c>
      <c r="H9" s="22">
        <f t="shared" si="1"/>
        <v>1386305.2192387318</v>
      </c>
      <c r="I9" s="22">
        <f t="shared" si="3"/>
        <v>9948694.780761268</v>
      </c>
    </row>
    <row r="10" spans="1:9" ht="15.75" customHeight="1" x14ac:dyDescent="0.25">
      <c r="A10" s="92" t="str">
        <f t="shared" si="2"/>
        <v/>
      </c>
      <c r="B10" s="74">
        <v>1174471.0236000002</v>
      </c>
      <c r="C10" s="75">
        <v>2452000</v>
      </c>
      <c r="D10" s="75">
        <v>4301000</v>
      </c>
      <c r="E10" s="75">
        <v>2926000</v>
      </c>
      <c r="F10" s="75">
        <v>1944000</v>
      </c>
      <c r="G10" s="22">
        <f t="shared" si="0"/>
        <v>11623000</v>
      </c>
      <c r="H10" s="22">
        <f t="shared" si="1"/>
        <v>1386999.5826498549</v>
      </c>
      <c r="I10" s="22">
        <f t="shared" si="3"/>
        <v>10236000.417350145</v>
      </c>
    </row>
    <row r="11" spans="1:9" ht="15.75" customHeight="1" x14ac:dyDescent="0.25">
      <c r="A11" s="92" t="str">
        <f t="shared" si="2"/>
        <v/>
      </c>
      <c r="B11" s="74">
        <v>1174149.2532000004</v>
      </c>
      <c r="C11" s="75">
        <v>2448000</v>
      </c>
      <c r="D11" s="75">
        <v>4398000</v>
      </c>
      <c r="E11" s="75">
        <v>3053000</v>
      </c>
      <c r="F11" s="75">
        <v>2011000</v>
      </c>
      <c r="G11" s="22">
        <f t="shared" si="0"/>
        <v>11910000</v>
      </c>
      <c r="H11" s="22">
        <f t="shared" si="1"/>
        <v>1386619.5856967238</v>
      </c>
      <c r="I11" s="22">
        <f t="shared" si="3"/>
        <v>10523380.414303277</v>
      </c>
    </row>
    <row r="12" spans="1:9" ht="15.75" customHeight="1" x14ac:dyDescent="0.25">
      <c r="A12" s="92" t="str">
        <f t="shared" si="2"/>
        <v/>
      </c>
      <c r="B12" s="74">
        <v>1172870.5</v>
      </c>
      <c r="C12" s="75">
        <v>2455000</v>
      </c>
      <c r="D12" s="75">
        <v>4480000</v>
      </c>
      <c r="E12" s="75">
        <v>3180000</v>
      </c>
      <c r="F12" s="75">
        <v>2081000</v>
      </c>
      <c r="G12" s="22">
        <f t="shared" si="0"/>
        <v>12196000</v>
      </c>
      <c r="H12" s="22">
        <f t="shared" si="1"/>
        <v>1385109.433365101</v>
      </c>
      <c r="I12" s="22">
        <f t="shared" si="3"/>
        <v>10810890.566634899</v>
      </c>
    </row>
    <row r="13" spans="1:9" ht="15.75" customHeight="1" x14ac:dyDescent="0.25">
      <c r="A13" s="92" t="str">
        <f t="shared" si="2"/>
        <v/>
      </c>
      <c r="B13" s="74">
        <v>2153000</v>
      </c>
      <c r="C13" s="75">
        <v>3174000</v>
      </c>
      <c r="D13" s="75">
        <v>2094000</v>
      </c>
      <c r="E13" s="75">
        <v>1356000</v>
      </c>
      <c r="F13" s="75">
        <v>2.6529644500000001E-2</v>
      </c>
      <c r="G13" s="22">
        <f t="shared" si="0"/>
        <v>6624000.0265296446</v>
      </c>
      <c r="H13" s="22">
        <f t="shared" si="1"/>
        <v>2542600.065425009</v>
      </c>
      <c r="I13" s="22">
        <f t="shared" si="3"/>
        <v>4081399.9611046356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5" sqref="C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0.4723</v>
      </c>
      <c r="G5" s="121">
        <f>food_insecure</f>
        <v>0.4723</v>
      </c>
      <c r="H5" s="121">
        <f>food_insecure</f>
        <v>0.4723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0.4723</v>
      </c>
      <c r="G7" s="121">
        <f>food_insecure</f>
        <v>0.4723</v>
      </c>
      <c r="H7" s="121">
        <f>food_insecure</f>
        <v>0.4723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2.6529644500000001E-2</v>
      </c>
    </row>
    <row r="4" spans="1:8" ht="15.75" customHeight="1" x14ac:dyDescent="0.25">
      <c r="B4" s="24" t="s">
        <v>7</v>
      </c>
      <c r="C4" s="76">
        <v>4.0928235933743264E-2</v>
      </c>
    </row>
    <row r="5" spans="1:8" ht="15.75" customHeight="1" x14ac:dyDescent="0.25">
      <c r="B5" s="24" t="s">
        <v>8</v>
      </c>
      <c r="C5" s="76">
        <v>0.15697524465575716</v>
      </c>
    </row>
    <row r="6" spans="1:8" ht="15.75" customHeight="1" x14ac:dyDescent="0.25">
      <c r="B6" s="24" t="s">
        <v>10</v>
      </c>
      <c r="C6" s="76">
        <v>5.7676442094543097E-2</v>
      </c>
    </row>
    <row r="7" spans="1:8" ht="15.75" customHeight="1" x14ac:dyDescent="0.25">
      <c r="B7" s="24" t="s">
        <v>13</v>
      </c>
      <c r="C7" s="76">
        <v>0.21406211156811397</v>
      </c>
    </row>
    <row r="8" spans="1:8" ht="15.75" customHeight="1" x14ac:dyDescent="0.25">
      <c r="B8" s="24" t="s">
        <v>14</v>
      </c>
      <c r="C8" s="76">
        <v>4.5781923021860245E-2</v>
      </c>
    </row>
    <row r="9" spans="1:8" ht="15.75" customHeight="1" x14ac:dyDescent="0.25">
      <c r="B9" s="24" t="s">
        <v>27</v>
      </c>
      <c r="C9" s="76">
        <v>0.14403988526264025</v>
      </c>
    </row>
    <row r="10" spans="1:8" ht="15.75" customHeight="1" x14ac:dyDescent="0.25">
      <c r="B10" s="24" t="s">
        <v>15</v>
      </c>
      <c r="C10" s="76">
        <v>0.31400651296334203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0.114278877892352</v>
      </c>
      <c r="D14" s="76">
        <v>0.114278877892352</v>
      </c>
      <c r="E14" s="76">
        <v>9.1278879164615301E-2</v>
      </c>
      <c r="F14" s="76">
        <v>9.1278879164615301E-2</v>
      </c>
    </row>
    <row r="15" spans="1:8" ht="15.75" customHeight="1" x14ac:dyDescent="0.25">
      <c r="B15" s="24" t="s">
        <v>16</v>
      </c>
      <c r="C15" s="76">
        <v>0.29814084277587999</v>
      </c>
      <c r="D15" s="76">
        <v>0.29814084277587999</v>
      </c>
      <c r="E15" s="76">
        <v>0.17738727282762101</v>
      </c>
      <c r="F15" s="76">
        <v>0.17738727282762101</v>
      </c>
    </row>
    <row r="16" spans="1:8" ht="15.75" customHeight="1" x14ac:dyDescent="0.25">
      <c r="B16" s="24" t="s">
        <v>17</v>
      </c>
      <c r="C16" s="76">
        <v>7.9986867725996599E-2</v>
      </c>
      <c r="D16" s="76">
        <v>7.9986867725996599E-2</v>
      </c>
      <c r="E16" s="76">
        <v>7.9321461858895201E-2</v>
      </c>
      <c r="F16" s="76">
        <v>7.9321461858895201E-2</v>
      </c>
    </row>
    <row r="17" spans="1:8" ht="15.75" customHeight="1" x14ac:dyDescent="0.25">
      <c r="B17" s="24" t="s">
        <v>18</v>
      </c>
      <c r="C17" s="76">
        <v>2.4593940800967599E-2</v>
      </c>
      <c r="D17" s="76">
        <v>2.4593940800967599E-2</v>
      </c>
      <c r="E17" s="76">
        <v>0.12477215439089601</v>
      </c>
      <c r="F17" s="76">
        <v>0.12477215439089601</v>
      </c>
    </row>
    <row r="18" spans="1:8" ht="15.75" customHeight="1" x14ac:dyDescent="0.25">
      <c r="B18" s="24" t="s">
        <v>19</v>
      </c>
      <c r="C18" s="76">
        <v>1.27438668168281E-3</v>
      </c>
      <c r="D18" s="76">
        <v>1.27438668168281E-3</v>
      </c>
      <c r="E18" s="76">
        <v>3.9851013394517701E-3</v>
      </c>
      <c r="F18" s="76">
        <v>3.9851013394517701E-3</v>
      </c>
    </row>
    <row r="19" spans="1:8" ht="15.75" customHeight="1" x14ac:dyDescent="0.25">
      <c r="B19" s="24" t="s">
        <v>20</v>
      </c>
      <c r="C19" s="76">
        <v>4.367410151137039E-2</v>
      </c>
      <c r="D19" s="76">
        <v>4.367410151137039E-2</v>
      </c>
      <c r="E19" s="76">
        <v>9.2787707552119306E-2</v>
      </c>
      <c r="F19" s="76">
        <v>9.2787707552119306E-2</v>
      </c>
    </row>
    <row r="20" spans="1:8" ht="15.75" customHeight="1" x14ac:dyDescent="0.25">
      <c r="B20" s="24" t="s">
        <v>21</v>
      </c>
      <c r="C20" s="76">
        <v>5.8816875580702495E-4</v>
      </c>
      <c r="D20" s="76">
        <v>5.8816875580702495E-4</v>
      </c>
      <c r="E20" s="76">
        <v>5.3052877278432897E-3</v>
      </c>
      <c r="F20" s="76">
        <v>5.3052877278432897E-3</v>
      </c>
    </row>
    <row r="21" spans="1:8" ht="15.75" customHeight="1" x14ac:dyDescent="0.25">
      <c r="B21" s="24" t="s">
        <v>22</v>
      </c>
      <c r="C21" s="76">
        <v>3.83368627279108E-2</v>
      </c>
      <c r="D21" s="76">
        <v>3.83368627279108E-2</v>
      </c>
      <c r="E21" s="76">
        <v>0.17802427896112299</v>
      </c>
      <c r="F21" s="76">
        <v>0.17802427896112299</v>
      </c>
    </row>
    <row r="22" spans="1:8" ht="15.75" customHeight="1" x14ac:dyDescent="0.25">
      <c r="B22" s="24" t="s">
        <v>23</v>
      </c>
      <c r="C22" s="76">
        <v>0.39912595112803284</v>
      </c>
      <c r="D22" s="76">
        <v>0.39912595112803284</v>
      </c>
      <c r="E22" s="76">
        <v>0.24713785617743511</v>
      </c>
      <c r="F22" s="76">
        <v>0.24713785617743511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5.6299999999999996E-2</v>
      </c>
    </row>
    <row r="27" spans="1:8" ht="15.75" customHeight="1" x14ac:dyDescent="0.25">
      <c r="B27" s="24" t="s">
        <v>39</v>
      </c>
      <c r="C27" s="76">
        <v>9.7000000000000003E-3</v>
      </c>
    </row>
    <row r="28" spans="1:8" ht="15.75" customHeight="1" x14ac:dyDescent="0.25">
      <c r="B28" s="24" t="s">
        <v>40</v>
      </c>
      <c r="C28" s="76">
        <v>0.40380000000000005</v>
      </c>
    </row>
    <row r="29" spans="1:8" ht="15.75" customHeight="1" x14ac:dyDescent="0.25">
      <c r="B29" s="24" t="s">
        <v>41</v>
      </c>
      <c r="C29" s="76">
        <v>0.15109999999999998</v>
      </c>
    </row>
    <row r="30" spans="1:8" ht="15.75" customHeight="1" x14ac:dyDescent="0.25">
      <c r="B30" s="24" t="s">
        <v>42</v>
      </c>
      <c r="C30" s="76">
        <v>5.3499999999999999E-2</v>
      </c>
    </row>
    <row r="31" spans="1:8" ht="15.75" customHeight="1" x14ac:dyDescent="0.25">
      <c r="B31" s="24" t="s">
        <v>43</v>
      </c>
      <c r="C31" s="76">
        <v>2.12E-2</v>
      </c>
    </row>
    <row r="32" spans="1:8" ht="15.75" customHeight="1" x14ac:dyDescent="0.25">
      <c r="B32" s="24" t="s">
        <v>44</v>
      </c>
      <c r="C32" s="76">
        <v>6.9999999999999993E-3</v>
      </c>
    </row>
    <row r="33" spans="2:3" ht="15.75" customHeight="1" x14ac:dyDescent="0.25">
      <c r="B33" s="24" t="s">
        <v>45</v>
      </c>
      <c r="C33" s="76">
        <v>0.17620000000000002</v>
      </c>
    </row>
    <row r="34" spans="2:3" ht="15.75" customHeight="1" x14ac:dyDescent="0.25">
      <c r="B34" s="24" t="s">
        <v>46</v>
      </c>
      <c r="C34" s="76">
        <v>0.12119999999999985</v>
      </c>
    </row>
    <row r="35" spans="2:3" ht="15.75" customHeight="1" x14ac:dyDescent="0.25">
      <c r="B35" s="32" t="s">
        <v>129</v>
      </c>
      <c r="C35" s="91">
        <f>SUM(C26:C34)</f>
        <v>0.99999999999999989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0.60229999999999995</v>
      </c>
      <c r="E2" s="77">
        <v>0.53799999999999992</v>
      </c>
      <c r="F2" s="77">
        <v>0.33069999999999999</v>
      </c>
      <c r="G2" s="77">
        <v>0.28749999999999998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0.21590000000000001</v>
      </c>
      <c r="E3" s="77">
        <v>0.24280000000000002</v>
      </c>
      <c r="F3" s="77">
        <v>0.2717</v>
      </c>
      <c r="G3" s="77">
        <v>0.27940000000000004</v>
      </c>
    </row>
    <row r="4" spans="1:15" ht="15.75" customHeight="1" x14ac:dyDescent="0.25">
      <c r="A4" s="5"/>
      <c r="B4" s="11" t="s">
        <v>116</v>
      </c>
      <c r="C4" s="78">
        <v>0.1075</v>
      </c>
      <c r="D4" s="78">
        <v>0.1076</v>
      </c>
      <c r="E4" s="78">
        <v>0.1376</v>
      </c>
      <c r="F4" s="78">
        <v>0.23089999999999999</v>
      </c>
      <c r="G4" s="78">
        <v>0.24850000000000003</v>
      </c>
    </row>
    <row r="5" spans="1:15" ht="15.75" customHeight="1" x14ac:dyDescent="0.25">
      <c r="A5" s="5"/>
      <c r="B5" s="11" t="s">
        <v>119</v>
      </c>
      <c r="C5" s="78">
        <v>7.4099999999999999E-2</v>
      </c>
      <c r="D5" s="78">
        <v>7.4099999999999999E-2</v>
      </c>
      <c r="E5" s="78">
        <v>8.1600000000000006E-2</v>
      </c>
      <c r="F5" s="78">
        <v>0.16670000000000001</v>
      </c>
      <c r="G5" s="78">
        <v>0.18460000000000001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0.65620000000000001</v>
      </c>
      <c r="F8" s="77">
        <v>0.64269999999999994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0.2072</v>
      </c>
      <c r="F9" s="77">
        <v>0.2296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9.3299999999999994E-2</v>
      </c>
      <c r="F10" s="78">
        <v>9.1999999999999998E-2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4.3299999999999998E-2</v>
      </c>
      <c r="F11" s="78">
        <v>3.5799999999999998E-2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0.53504786775000002</v>
      </c>
      <c r="D14" s="79">
        <v>0.55257860089599997</v>
      </c>
      <c r="E14" s="79">
        <v>0.55257860089599997</v>
      </c>
      <c r="F14" s="79">
        <v>0.36355796776299998</v>
      </c>
      <c r="G14" s="79">
        <v>0.36355796776299998</v>
      </c>
      <c r="H14" s="80">
        <v>0.38438</v>
      </c>
      <c r="I14" s="80">
        <v>0.38438</v>
      </c>
      <c r="J14" s="80">
        <v>0.38438</v>
      </c>
      <c r="K14" s="80">
        <v>0.38438</v>
      </c>
      <c r="L14" s="80">
        <v>0.41869999999999996</v>
      </c>
      <c r="M14" s="80">
        <v>0.41869999999999996</v>
      </c>
      <c r="N14" s="80">
        <v>0.41869999999999996</v>
      </c>
      <c r="O14" s="80">
        <v>0.41869999999999996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0.24460572149861323</v>
      </c>
      <c r="D15" s="77">
        <f t="shared" si="0"/>
        <v>0.25262017756515082</v>
      </c>
      <c r="E15" s="77">
        <f t="shared" si="0"/>
        <v>0.25262017756515082</v>
      </c>
      <c r="F15" s="77">
        <f t="shared" si="0"/>
        <v>0.16620636090973037</v>
      </c>
      <c r="G15" s="77">
        <f t="shared" si="0"/>
        <v>0.16620636090973037</v>
      </c>
      <c r="H15" s="77">
        <f t="shared" si="0"/>
        <v>0.17572548718868705</v>
      </c>
      <c r="I15" s="77">
        <f t="shared" si="0"/>
        <v>0.17572548718868705</v>
      </c>
      <c r="J15" s="77">
        <f t="shared" si="0"/>
        <v>0.17572548718868705</v>
      </c>
      <c r="K15" s="77">
        <f t="shared" si="0"/>
        <v>0.17572548718868705</v>
      </c>
      <c r="L15" s="77">
        <f t="shared" si="0"/>
        <v>0.19141542610412421</v>
      </c>
      <c r="M15" s="77">
        <f t="shared" si="0"/>
        <v>0.19141542610412421</v>
      </c>
      <c r="N15" s="77">
        <f t="shared" si="0"/>
        <v>0.19141542610412421</v>
      </c>
      <c r="O15" s="77">
        <f t="shared" si="0"/>
        <v>0.19141542610412421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0.55159999999999998</v>
      </c>
      <c r="D2" s="78">
        <v>0.39369999999999999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7.2099999999999997E-2</v>
      </c>
      <c r="D3" s="78">
        <v>0.122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0.35850000000000004</v>
      </c>
      <c r="D4" s="78">
        <v>0.44469999999999998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1.7800000000000038E-2</v>
      </c>
      <c r="D5" s="77">
        <f t="shared" ref="D5:G5" si="0">1-SUM(D2:D4)</f>
        <v>3.9599999999999969E-2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0.37709999999999999</v>
      </c>
      <c r="D2" s="28">
        <v>0.37669999999999998</v>
      </c>
      <c r="E2" s="28">
        <v>0.37669999999999998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0.1071</v>
      </c>
      <c r="D4" s="28">
        <v>0.1071</v>
      </c>
      <c r="E4" s="28">
        <v>0.1071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0.55257860089599997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0.38438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0.41869999999999996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0.39369999999999999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67.900000000000006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3.96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/>
      </c>
    </row>
    <row r="17" spans="1:5" x14ac:dyDescent="0.25">
      <c r="A17" s="47"/>
      <c r="B17" s="46" t="s">
        <v>1</v>
      </c>
      <c r="C17" s="82"/>
      <c r="D17" s="81" t="s">
        <v>216</v>
      </c>
      <c r="E17" s="58" t="str">
        <f>IF(E$21="","",E$21)</f>
        <v/>
      </c>
    </row>
    <row r="18" spans="1:5" x14ac:dyDescent="0.25">
      <c r="A18" s="47"/>
      <c r="B18" s="46" t="s">
        <v>2</v>
      </c>
      <c r="C18" s="82"/>
      <c r="D18" s="81" t="s">
        <v>216</v>
      </c>
      <c r="E18" s="58" t="str">
        <f>IF(E$21="","",E$21)</f>
        <v/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/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/>
      </c>
    </row>
    <row r="21" spans="1:5" x14ac:dyDescent="0.25">
      <c r="A21" s="47"/>
      <c r="B21" s="46" t="s">
        <v>172</v>
      </c>
      <c r="C21" s="45"/>
      <c r="D21" s="44"/>
      <c r="E21" s="82"/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C23" sqref="C23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37.29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41.73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3.39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1.03</v>
      </c>
      <c r="E13" s="86" t="s">
        <v>201</v>
      </c>
    </row>
    <row r="14" spans="1:5" ht="15.75" customHeight="1" x14ac:dyDescent="0.25">
      <c r="A14" s="11" t="s">
        <v>189</v>
      </c>
      <c r="B14" s="85">
        <v>0.05</v>
      </c>
      <c r="C14" s="85">
        <v>0.95</v>
      </c>
      <c r="D14" s="86">
        <v>13.25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13.25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0.32299999999999995</v>
      </c>
      <c r="C18" s="85">
        <v>0.95</v>
      </c>
      <c r="D18" s="86">
        <v>1.49</v>
      </c>
      <c r="E18" s="86" t="s">
        <v>201</v>
      </c>
    </row>
    <row r="19" spans="1:5" ht="15.75" customHeight="1" x14ac:dyDescent="0.25">
      <c r="A19" s="53" t="s">
        <v>174</v>
      </c>
      <c r="B19" s="85">
        <v>0.20800000000000002</v>
      </c>
      <c r="C19" s="85">
        <f>(1-food_insecure)*0.95</f>
        <v>0.50131500000000007</v>
      </c>
      <c r="D19" s="86">
        <v>1.49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1.86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22.58</v>
      </c>
      <c r="E22" s="86" t="s">
        <v>201</v>
      </c>
    </row>
    <row r="23" spans="1:5" ht="15.75" customHeight="1" x14ac:dyDescent="0.25">
      <c r="A23" s="53" t="s">
        <v>34</v>
      </c>
      <c r="B23" s="85">
        <v>0.26</v>
      </c>
      <c r="C23" s="85">
        <v>0.95</v>
      </c>
      <c r="D23" s="86">
        <v>5.98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19.14</v>
      </c>
      <c r="E24" s="86" t="s">
        <v>201</v>
      </c>
    </row>
    <row r="25" spans="1:5" ht="15.75" customHeight="1" x14ac:dyDescent="0.25">
      <c r="A25" s="53" t="s">
        <v>87</v>
      </c>
      <c r="B25" s="85">
        <v>8.5000000000000006E-2</v>
      </c>
      <c r="C25" s="85">
        <v>0.95</v>
      </c>
      <c r="D25" s="86">
        <v>19.13</v>
      </c>
      <c r="E25" s="86" t="s">
        <v>201</v>
      </c>
    </row>
    <row r="26" spans="1:5" ht="15.75" customHeight="1" x14ac:dyDescent="0.25">
      <c r="A26" s="53" t="s">
        <v>137</v>
      </c>
      <c r="B26" s="85">
        <v>6.8000000000000005E-2</v>
      </c>
      <c r="C26" s="85">
        <v>0.95</v>
      </c>
      <c r="D26" s="86">
        <v>4.3099999999999996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19.14</v>
      </c>
      <c r="E27" s="86" t="s">
        <v>201</v>
      </c>
    </row>
    <row r="28" spans="1:5" ht="15.75" customHeight="1" x14ac:dyDescent="0.25">
      <c r="A28" s="53" t="s">
        <v>84</v>
      </c>
      <c r="B28" s="85">
        <v>0.46200000000000002</v>
      </c>
      <c r="C28" s="85">
        <v>0.95</v>
      </c>
      <c r="D28" s="86">
        <v>0.59</v>
      </c>
      <c r="E28" s="86" t="s">
        <v>201</v>
      </c>
    </row>
    <row r="29" spans="1:5" ht="15.75" customHeight="1" x14ac:dyDescent="0.25">
      <c r="A29" s="53" t="s">
        <v>58</v>
      </c>
      <c r="B29" s="85">
        <v>0.20800000000000002</v>
      </c>
      <c r="C29" s="85">
        <v>0.95</v>
      </c>
      <c r="D29" s="86">
        <v>65.19</v>
      </c>
      <c r="E29" s="86" t="s">
        <v>201</v>
      </c>
    </row>
    <row r="30" spans="1:5" ht="15.75" customHeight="1" x14ac:dyDescent="0.25">
      <c r="A30" s="53" t="s">
        <v>67</v>
      </c>
      <c r="B30" s="85">
        <v>7.8E-2</v>
      </c>
      <c r="C30" s="85">
        <v>0.95</v>
      </c>
      <c r="D30" s="86">
        <v>223.52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236.93</v>
      </c>
      <c r="E31" s="86" t="s">
        <v>201</v>
      </c>
    </row>
    <row r="32" spans="1:5" ht="15.75" customHeight="1" x14ac:dyDescent="0.25">
      <c r="A32" s="53" t="s">
        <v>28</v>
      </c>
      <c r="B32" s="85">
        <v>0.81400000000000006</v>
      </c>
      <c r="C32" s="85">
        <v>0.95</v>
      </c>
      <c r="D32" s="86">
        <v>0.42</v>
      </c>
      <c r="E32" s="86" t="s">
        <v>201</v>
      </c>
    </row>
    <row r="33" spans="1:6" ht="15.75" customHeight="1" x14ac:dyDescent="0.25">
      <c r="A33" s="53" t="s">
        <v>83</v>
      </c>
      <c r="B33" s="85">
        <v>0.45600000000000002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0.309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0.434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0.67099999999999993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0.14499999999999999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9.6000000000000002E-2</v>
      </c>
      <c r="C38" s="85">
        <v>0.95</v>
      </c>
      <c r="D38" s="86">
        <v>1.78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2020-09-23T13:22:26Z</dcterms:modified>
</cp:coreProperties>
</file>