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DABE650-4626-49F4-92B2-51FB7EE8F7D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<sst xmlns="http://schemas.openxmlformats.org/spreadsheetml/2006/main" count="1117" uniqueCount="272">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</sst>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119756815</v>
      </c>
    </row>
    <row r="8" spans="1:3" ht="15" customHeight="1" x14ac:dyDescent="0.25">
      <c r="B8" s="7" t="s">
        <v>106</v>
      </c>
      <c r="C8" s="66">
        <v>0.21199999999999999</v>
      </c>
    </row>
    <row r="9" spans="1:3" ht="15" customHeight="1" x14ac:dyDescent="0.25">
      <c r="B9" s="9" t="s">
        <v>107</v>
      </c>
      <c r="C9" s="67">
        <v>0.1323</v>
      </c>
    </row>
    <row r="10" spans="1:3" ht="15" customHeight="1" x14ac:dyDescent="0.25">
      <c r="B10" s="9" t="s">
        <v>105</v>
      </c>
      <c r="C10" s="67">
        <v>0.62193199157714796</v>
      </c>
    </row>
    <row r="11" spans="1:3" ht="15" customHeight="1" x14ac:dyDescent="0.25">
      <c r="B11" s="7" t="s">
        <v>108</v>
      </c>
      <c r="C11" s="66">
        <v>0.51200000000000001</v>
      </c>
    </row>
    <row r="12" spans="1:3" ht="15" customHeight="1" x14ac:dyDescent="0.25">
      <c r="B12" s="7" t="s">
        <v>109</v>
      </c>
      <c r="C12" s="66">
        <v>0.78900000000000003</v>
      </c>
    </row>
    <row r="13" spans="1:3" ht="15" customHeight="1" x14ac:dyDescent="0.25">
      <c r="B13" s="7" t="s">
        <v>110</v>
      </c>
      <c r="C13" s="66">
        <v>0.28000000000000003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</v>
      </c>
    </row>
    <row r="24" spans="1:3" ht="15" customHeight="1" x14ac:dyDescent="0.25">
      <c r="B24" s="20" t="s">
        <v>102</v>
      </c>
      <c r="C24" s="67">
        <v>0.6835</v>
      </c>
    </row>
    <row r="25" spans="1:3" ht="15" customHeight="1" x14ac:dyDescent="0.25">
      <c r="B25" s="20" t="s">
        <v>103</v>
      </c>
      <c r="C25" s="67">
        <v>0.1807</v>
      </c>
    </row>
    <row r="26" spans="1:3" ht="15" customHeight="1" x14ac:dyDescent="0.25">
      <c r="B26" s="20" t="s">
        <v>104</v>
      </c>
      <c r="C26" s="67">
        <v>2.0799999999999999E-2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0.30499999999999999</v>
      </c>
    </row>
    <row r="30" spans="1:3" ht="14.25" customHeight="1" x14ac:dyDescent="0.25">
      <c r="B30" s="30" t="s">
        <v>76</v>
      </c>
      <c r="C30" s="69">
        <v>7.9000000000000001E-2</v>
      </c>
    </row>
    <row r="31" spans="1:3" ht="14.25" customHeight="1" x14ac:dyDescent="0.25">
      <c r="B31" s="30" t="s">
        <v>77</v>
      </c>
      <c r="C31" s="69">
        <v>0.14400000000000002</v>
      </c>
    </row>
    <row r="32" spans="1:3" ht="14.25" customHeight="1" x14ac:dyDescent="0.25">
      <c r="B32" s="30" t="s">
        <v>78</v>
      </c>
      <c r="C32" s="69">
        <v>0.47200000000000003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</v>
      </c>
    </row>
    <row r="38" spans="1:5" ht="15" customHeight="1" x14ac:dyDescent="0.25">
      <c r="B38" s="16" t="s">
        <v>91</v>
      </c>
      <c r="C38" s="68">
        <v>32</v>
      </c>
      <c r="D38" s="17"/>
      <c r="E38" s="18"/>
    </row>
    <row r="39" spans="1:5" ht="15" customHeight="1" x14ac:dyDescent="0.25">
      <c r="B39" s="16" t="s">
        <v>90</v>
      </c>
      <c r="C39" s="68">
        <v>39.4</v>
      </c>
      <c r="D39" s="17"/>
      <c r="E39" s="17"/>
    </row>
    <row r="40" spans="1:5" ht="15" customHeight="1" x14ac:dyDescent="0.25">
      <c r="B40" s="16" t="s">
        <v>171</v>
      </c>
      <c r="C40" s="68">
        <v>1.74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2.8849999999999997E-2</v>
      </c>
      <c r="D45" s="17"/>
    </row>
    <row r="46" spans="1:5" ht="15.75" customHeight="1" x14ac:dyDescent="0.25">
      <c r="B46" s="16" t="s">
        <v>11</v>
      </c>
      <c r="C46" s="67">
        <v>0.1007</v>
      </c>
      <c r="D46" s="17"/>
    </row>
    <row r="47" spans="1:5" ht="15.75" customHeight="1" x14ac:dyDescent="0.25">
      <c r="B47" s="16" t="s">
        <v>12</v>
      </c>
      <c r="C47" s="67">
        <v>0.44022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0.43022999999999995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1.6878662394200001</v>
      </c>
      <c r="D51" s="17"/>
    </row>
    <row r="52" spans="1:4" ht="15" customHeight="1" x14ac:dyDescent="0.25">
      <c r="B52" s="16" t="s">
        <v>125</v>
      </c>
      <c r="C52" s="65">
        <v>1.2779974681899899</v>
      </c>
    </row>
    <row r="53" spans="1:4" ht="15.75" customHeight="1" x14ac:dyDescent="0.25">
      <c r="B53" s="16" t="s">
        <v>126</v>
      </c>
      <c r="C53" s="65">
        <v>1.2779974681899899</v>
      </c>
    </row>
    <row r="54" spans="1:4" ht="15.75" customHeight="1" x14ac:dyDescent="0.25">
      <c r="B54" s="16" t="s">
        <v>127</v>
      </c>
      <c r="C54" s="65">
        <v>0.77210437086899997</v>
      </c>
    </row>
    <row r="55" spans="1:4" ht="15.75" customHeight="1" x14ac:dyDescent="0.25">
      <c r="B55" s="16" t="s">
        <v>128</v>
      </c>
      <c r="C55" s="65">
        <v>0.77210437086899997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0.42552765941828741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1.6878662394200001</v>
      </c>
      <c r="C2" s="26">
        <f>'Baseline year population inputs'!C52</f>
        <v>1.2779974681899899</v>
      </c>
      <c r="D2" s="26">
        <f>'Baseline year population inputs'!C53</f>
        <v>1.2779974681899899</v>
      </c>
      <c r="E2" s="26">
        <f>'Baseline year population inputs'!C54</f>
        <v>0.77210437086899997</v>
      </c>
      <c r="F2" s="26">
        <f>'Baseline year population inputs'!C55</f>
        <v>0.77210437086899997</v>
      </c>
    </row>
    <row r="3" spans="1:6" ht="15.75" customHeight="1" x14ac:dyDescent="0.25">
      <c r="A3" s="3" t="s">
        <v>65</v>
      </c>
      <c r="B3" s="26">
        <f>frac_mam_1month * 2.6</f>
        <v>0.43238000000000004</v>
      </c>
      <c r="C3" s="26">
        <f>frac_mam_1_5months * 2.6</f>
        <v>0.43238000000000004</v>
      </c>
      <c r="D3" s="26">
        <f>frac_mam_6_11months * 2.6</f>
        <v>0.43056</v>
      </c>
      <c r="E3" s="26">
        <f>frac_mam_12_23months * 2.6</f>
        <v>0.36919999999999997</v>
      </c>
      <c r="F3" s="26">
        <f>frac_mam_24_59months * 2.6</f>
        <v>0.30784</v>
      </c>
    </row>
    <row r="4" spans="1:6" ht="15.75" customHeight="1" x14ac:dyDescent="0.25">
      <c r="A4" s="3" t="s">
        <v>66</v>
      </c>
      <c r="B4" s="26">
        <f>frac_sam_1month * 2.6</f>
        <v>0.37777999999999995</v>
      </c>
      <c r="C4" s="26">
        <f>frac_sam_1_5months * 2.6</f>
        <v>0.37777999999999995</v>
      </c>
      <c r="D4" s="26">
        <f>frac_sam_6_11months * 2.6</f>
        <v>0.28417999999999999</v>
      </c>
      <c r="E4" s="26">
        <f>frac_sam_12_23months * 2.6</f>
        <v>0.20721999999999999</v>
      </c>
      <c r="F4" s="26">
        <f>frac_sam_24_59months * 2.6</f>
        <v>0.16094000000000003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0.21199999999999999</v>
      </c>
      <c r="E2" s="93">
        <f>food_insecure</f>
        <v>0.21199999999999999</v>
      </c>
      <c r="F2" s="93">
        <f>food_insecure</f>
        <v>0.21199999999999999</v>
      </c>
      <c r="G2" s="93">
        <f>food_insecure</f>
        <v>0.21199999999999999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0.78900000000000003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0.21199999999999999</v>
      </c>
      <c r="F5" s="93">
        <f>food_insecure</f>
        <v>0.21199999999999999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1.6878662394200001</v>
      </c>
      <c r="D7" s="93">
        <f>diarrhoea_1_5mo</f>
        <v>1.2779974681899899</v>
      </c>
      <c r="E7" s="93">
        <f>diarrhoea_6_11mo</f>
        <v>1.2779974681899899</v>
      </c>
      <c r="F7" s="93">
        <f>diarrhoea_12_23mo</f>
        <v>0.77210437086899997</v>
      </c>
      <c r="G7" s="93">
        <f>diarrhoea_24_59mo</f>
        <v>0.77210437086899997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0.21199999999999999</v>
      </c>
      <c r="F8" s="93">
        <f>food_insecure</f>
        <v>0.21199999999999999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1.6878662394200001</v>
      </c>
      <c r="D12" s="93">
        <f>diarrhoea_1_5mo</f>
        <v>1.2779974681899899</v>
      </c>
      <c r="E12" s="93">
        <f>diarrhoea_6_11mo</f>
        <v>1.2779974681899899</v>
      </c>
      <c r="F12" s="93">
        <f>diarrhoea_12_23mo</f>
        <v>0.77210437086899997</v>
      </c>
      <c r="G12" s="93">
        <f>diarrhoea_24_59mo</f>
        <v>0.77210437086899997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0.21199999999999999</v>
      </c>
      <c r="I15" s="93">
        <f>food_insecure</f>
        <v>0.21199999999999999</v>
      </c>
      <c r="J15" s="93">
        <f>food_insecure</f>
        <v>0.21199999999999999</v>
      </c>
      <c r="K15" s="93">
        <f>food_insecure</f>
        <v>0.21199999999999999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0.51200000000000001</v>
      </c>
      <c r="I18" s="93">
        <f>frac_PW_health_facility</f>
        <v>0.51200000000000001</v>
      </c>
      <c r="J18" s="93">
        <f>frac_PW_health_facility</f>
        <v>0.51200000000000001</v>
      </c>
      <c r="K18" s="93">
        <f>frac_PW_health_facility</f>
        <v>0.51200000000000001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0.1323</v>
      </c>
      <c r="I19" s="93">
        <f>frac_malaria_risk</f>
        <v>0.1323</v>
      </c>
      <c r="J19" s="93">
        <f>frac_malaria_risk</f>
        <v>0.1323</v>
      </c>
      <c r="K19" s="93">
        <f>frac_malaria_risk</f>
        <v>0.1323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0.28000000000000003</v>
      </c>
      <c r="M24" s="93">
        <f>famplan_unmet_need</f>
        <v>0.28000000000000003</v>
      </c>
      <c r="N24" s="93">
        <f>famplan_unmet_need</f>
        <v>0.28000000000000003</v>
      </c>
      <c r="O24" s="93">
        <f>famplan_unmet_need</f>
        <v>0.28000000000000003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0.20208491186218289</v>
      </c>
      <c r="M25" s="93">
        <f>(1-food_insecure)*(0.49)+food_insecure*(0.7)</f>
        <v>0.53452</v>
      </c>
      <c r="N25" s="93">
        <f>(1-food_insecure)*(0.49)+food_insecure*(0.7)</f>
        <v>0.53452</v>
      </c>
      <c r="O25" s="93">
        <f>(1-food_insecure)*(0.49)+food_insecure*(0.7)</f>
        <v>0.53452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8.6607819369506941E-2</v>
      </c>
      <c r="M26" s="93">
        <f>(1-food_insecure)*(0.21)+food_insecure*(0.3)</f>
        <v>0.22907999999999998</v>
      </c>
      <c r="N26" s="93">
        <f>(1-food_insecure)*(0.21)+food_insecure*(0.3)</f>
        <v>0.22907999999999998</v>
      </c>
      <c r="O26" s="93">
        <f>(1-food_insecure)*(0.21)+food_insecure*(0.3)</f>
        <v>0.22907999999999998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8.9375277191162228E-2</v>
      </c>
      <c r="M27" s="93">
        <f>(1-food_insecure)*(0.3)</f>
        <v>0.2364</v>
      </c>
      <c r="N27" s="93">
        <f>(1-food_insecure)*(0.3)</f>
        <v>0.2364</v>
      </c>
      <c r="O27" s="93">
        <f>(1-food_insecure)*(0.3)</f>
        <v>0.2364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0.62193199157714796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0.1323</v>
      </c>
      <c r="D34" s="93">
        <f t="shared" si="3"/>
        <v>0.1323</v>
      </c>
      <c r="E34" s="93">
        <f t="shared" si="3"/>
        <v>0.1323</v>
      </c>
      <c r="F34" s="93">
        <f t="shared" si="3"/>
        <v>0.1323</v>
      </c>
      <c r="G34" s="93">
        <f t="shared" si="3"/>
        <v>0.1323</v>
      </c>
      <c r="H34" s="93">
        <f t="shared" si="3"/>
        <v>0.1323</v>
      </c>
      <c r="I34" s="93">
        <f t="shared" si="3"/>
        <v>0.1323</v>
      </c>
      <c r="J34" s="93">
        <f t="shared" si="3"/>
        <v>0.1323</v>
      </c>
      <c r="K34" s="93">
        <f t="shared" si="3"/>
        <v>0.1323</v>
      </c>
      <c r="L34" s="93">
        <f t="shared" si="3"/>
        <v>0.1323</v>
      </c>
      <c r="M34" s="93">
        <f t="shared" si="3"/>
        <v>0.1323</v>
      </c>
      <c r="N34" s="93">
        <f t="shared" si="3"/>
        <v>0.1323</v>
      </c>
      <c r="O34" s="93">
        <f t="shared" si="3"/>
        <v>0.1323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24091519</v>
      </c>
      <c r="C2" s="75">
        <v>59473000</v>
      </c>
      <c r="D2" s="75">
        <v>113306000</v>
      </c>
      <c r="E2" s="75">
        <v>103183000</v>
      </c>
      <c r="F2" s="75">
        <v>82200000</v>
      </c>
      <c r="G2" s="22">
        <f t="shared" ref="G2:G40" si="0">C2+D2+E2+F2</f>
        <v>358162000</v>
      </c>
      <c r="H2" s="22">
        <f t="shared" ref="H2:H40" si="1">(B2 + stillbirth*B2/(1000-stillbirth))/(1-abortion)</f>
        <v>28343296.979964469</v>
      </c>
      <c r="I2" s="22">
        <f>G2-H2</f>
        <v>329818703.02003551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23953807</v>
      </c>
      <c r="C3" s="75">
        <v>59567000</v>
      </c>
      <c r="D3" s="75">
        <v>113886000</v>
      </c>
      <c r="E3" s="75">
        <v>104436000</v>
      </c>
      <c r="F3" s="75">
        <v>84020000</v>
      </c>
      <c r="G3" s="22">
        <f t="shared" si="0"/>
        <v>361909000</v>
      </c>
      <c r="H3" s="22">
        <f t="shared" si="1"/>
        <v>28181280.956246547</v>
      </c>
      <c r="I3" s="22">
        <f t="shared" ref="I3:I15" si="3">G3-H3</f>
        <v>333727719.04375345</v>
      </c>
    </row>
    <row r="4" spans="1:9" ht="15.75" customHeight="1" x14ac:dyDescent="0.25">
      <c r="A4" s="92">
        <f t="shared" si="2"/>
        <v>2022</v>
      </c>
      <c r="B4" s="74">
        <v>23811621</v>
      </c>
      <c r="C4" s="75">
        <v>59681000</v>
      </c>
      <c r="D4" s="75">
        <v>114524000</v>
      </c>
      <c r="E4" s="75">
        <v>105540000</v>
      </c>
      <c r="F4" s="75">
        <v>85971000</v>
      </c>
      <c r="G4" s="22">
        <f t="shared" si="0"/>
        <v>365716000</v>
      </c>
      <c r="H4" s="22">
        <f t="shared" si="1"/>
        <v>28014001.341192249</v>
      </c>
      <c r="I4" s="22">
        <f t="shared" si="3"/>
        <v>337701998.65880775</v>
      </c>
    </row>
    <row r="5" spans="1:9" ht="15.75" customHeight="1" x14ac:dyDescent="0.25">
      <c r="A5" s="92" t="str">
        <f t="shared" si="2"/>
        <v/>
      </c>
      <c r="B5" s="74">
        <v>24774091.577199999</v>
      </c>
      <c r="C5" s="75">
        <v>59748000</v>
      </c>
      <c r="D5" s="75">
        <v>115170000</v>
      </c>
      <c r="E5" s="75">
        <v>106506000</v>
      </c>
      <c r="F5" s="75">
        <v>88002000</v>
      </c>
      <c r="G5" s="22">
        <f t="shared" si="0"/>
        <v>369426000</v>
      </c>
      <c r="H5" s="22">
        <f t="shared" si="1"/>
        <v>29146332.988858689</v>
      </c>
      <c r="I5" s="22">
        <f t="shared" si="3"/>
        <v>340279667.0111413</v>
      </c>
    </row>
    <row r="6" spans="1:9" ht="15.75" customHeight="1" x14ac:dyDescent="0.25">
      <c r="A6" s="92" t="str">
        <f t="shared" si="2"/>
        <v/>
      </c>
      <c r="B6" s="74">
        <v>24665684.802000005</v>
      </c>
      <c r="C6" s="75">
        <v>59661000</v>
      </c>
      <c r="D6" s="75">
        <v>115750000</v>
      </c>
      <c r="E6" s="75">
        <v>107359000</v>
      </c>
      <c r="F6" s="75">
        <v>90040000</v>
      </c>
      <c r="G6" s="22">
        <f t="shared" si="0"/>
        <v>372810000</v>
      </c>
      <c r="H6" s="22">
        <f t="shared" si="1"/>
        <v>29018794.105813015</v>
      </c>
      <c r="I6" s="22">
        <f t="shared" si="3"/>
        <v>343791205.89418697</v>
      </c>
    </row>
    <row r="7" spans="1:9" ht="15.75" customHeight="1" x14ac:dyDescent="0.25">
      <c r="A7" s="92" t="str">
        <f t="shared" si="2"/>
        <v/>
      </c>
      <c r="B7" s="74">
        <v>24546072.903000001</v>
      </c>
      <c r="C7" s="75">
        <v>59363000</v>
      </c>
      <c r="D7" s="75">
        <v>116225000</v>
      </c>
      <c r="E7" s="75">
        <v>108123000</v>
      </c>
      <c r="F7" s="75">
        <v>92034000</v>
      </c>
      <c r="G7" s="22">
        <f t="shared" si="0"/>
        <v>375745000</v>
      </c>
      <c r="H7" s="22">
        <f t="shared" si="1"/>
        <v>28878072.569089048</v>
      </c>
      <c r="I7" s="22">
        <f t="shared" si="3"/>
        <v>346866927.43091094</v>
      </c>
    </row>
    <row r="8" spans="1:9" ht="15.75" customHeight="1" x14ac:dyDescent="0.25">
      <c r="A8" s="92" t="str">
        <f t="shared" si="2"/>
        <v/>
      </c>
      <c r="B8" s="74">
        <v>24417275.365200002</v>
      </c>
      <c r="C8" s="75">
        <v>58895000</v>
      </c>
      <c r="D8" s="75">
        <v>116737000</v>
      </c>
      <c r="E8" s="75">
        <v>108899000</v>
      </c>
      <c r="F8" s="75">
        <v>93999000</v>
      </c>
      <c r="G8" s="22">
        <f t="shared" si="0"/>
        <v>378530000</v>
      </c>
      <c r="H8" s="22">
        <f t="shared" si="1"/>
        <v>28726544.271344371</v>
      </c>
      <c r="I8" s="22">
        <f t="shared" si="3"/>
        <v>349803455.72865564</v>
      </c>
    </row>
    <row r="9" spans="1:9" ht="15.75" customHeight="1" x14ac:dyDescent="0.25">
      <c r="A9" s="92" t="str">
        <f t="shared" si="2"/>
        <v/>
      </c>
      <c r="B9" s="74">
        <v>24277259.020800002</v>
      </c>
      <c r="C9" s="75">
        <v>58211000</v>
      </c>
      <c r="D9" s="75">
        <v>117160000</v>
      </c>
      <c r="E9" s="75">
        <v>109588000</v>
      </c>
      <c r="F9" s="75">
        <v>95933000</v>
      </c>
      <c r="G9" s="22">
        <f t="shared" si="0"/>
        <v>380892000</v>
      </c>
      <c r="H9" s="22">
        <f t="shared" si="1"/>
        <v>28561817.222320262</v>
      </c>
      <c r="I9" s="22">
        <f t="shared" si="3"/>
        <v>352330182.77767974</v>
      </c>
    </row>
    <row r="10" spans="1:9" ht="15.75" customHeight="1" x14ac:dyDescent="0.25">
      <c r="A10" s="92" t="str">
        <f t="shared" si="2"/>
        <v/>
      </c>
      <c r="B10" s="74">
        <v>24125888.479000002</v>
      </c>
      <c r="C10" s="75">
        <v>57439000</v>
      </c>
      <c r="D10" s="75">
        <v>117444000</v>
      </c>
      <c r="E10" s="75">
        <v>110217000</v>
      </c>
      <c r="F10" s="75">
        <v>97781000</v>
      </c>
      <c r="G10" s="22">
        <f t="shared" si="0"/>
        <v>382881000</v>
      </c>
      <c r="H10" s="22">
        <f t="shared" si="1"/>
        <v>28383732.136848673</v>
      </c>
      <c r="I10" s="22">
        <f t="shared" si="3"/>
        <v>354497267.86315131</v>
      </c>
    </row>
    <row r="11" spans="1:9" ht="15.75" customHeight="1" x14ac:dyDescent="0.25">
      <c r="A11" s="92" t="str">
        <f t="shared" si="2"/>
        <v/>
      </c>
      <c r="B11" s="74">
        <v>23963033.227600005</v>
      </c>
      <c r="C11" s="75">
        <v>56776000</v>
      </c>
      <c r="D11" s="75">
        <v>117529000</v>
      </c>
      <c r="E11" s="75">
        <v>110826000</v>
      </c>
      <c r="F11" s="75">
        <v>99480000</v>
      </c>
      <c r="G11" s="22">
        <f t="shared" si="0"/>
        <v>384611000</v>
      </c>
      <c r="H11" s="22">
        <f t="shared" si="1"/>
        <v>28192135.46935847</v>
      </c>
      <c r="I11" s="22">
        <f t="shared" si="3"/>
        <v>356418864.53064156</v>
      </c>
    </row>
    <row r="12" spans="1:9" ht="15.75" customHeight="1" x14ac:dyDescent="0.25">
      <c r="A12" s="92" t="str">
        <f t="shared" si="2"/>
        <v/>
      </c>
      <c r="B12" s="74">
        <v>23788663.155000001</v>
      </c>
      <c r="C12" s="75">
        <v>56339000</v>
      </c>
      <c r="D12" s="75">
        <v>117380000</v>
      </c>
      <c r="E12" s="75">
        <v>111437000</v>
      </c>
      <c r="F12" s="75">
        <v>100988000</v>
      </c>
      <c r="G12" s="22">
        <f t="shared" si="0"/>
        <v>386144000</v>
      </c>
      <c r="H12" s="22">
        <f t="shared" si="1"/>
        <v>27986991.794021107</v>
      </c>
      <c r="I12" s="22">
        <f t="shared" si="3"/>
        <v>358157008.20597887</v>
      </c>
    </row>
    <row r="13" spans="1:9" ht="15.75" customHeight="1" x14ac:dyDescent="0.25">
      <c r="A13" s="92" t="str">
        <f t="shared" si="2"/>
        <v/>
      </c>
      <c r="B13" s="74">
        <v>59306000</v>
      </c>
      <c r="C13" s="75">
        <v>112729000</v>
      </c>
      <c r="D13" s="75">
        <v>101697000</v>
      </c>
      <c r="E13" s="75">
        <v>80371000</v>
      </c>
      <c r="F13" s="75">
        <v>6.1059322749999992E-2</v>
      </c>
      <c r="G13" s="22">
        <f t="shared" si="0"/>
        <v>294797000.0610593</v>
      </c>
      <c r="H13" s="22">
        <f t="shared" si="1"/>
        <v>69772585.559830114</v>
      </c>
      <c r="I13" s="22">
        <f t="shared" si="3"/>
        <v>225024414.50122917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0.21199999999999999</v>
      </c>
      <c r="G5" s="121">
        <f>food_insecure</f>
        <v>0.21199999999999999</v>
      </c>
      <c r="H5" s="121">
        <f>food_insecure</f>
        <v>0.21199999999999999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0.21199999999999999</v>
      </c>
      <c r="G7" s="121">
        <f>food_insecure</f>
        <v>0.21199999999999999</v>
      </c>
      <c r="H7" s="121">
        <f>food_insecure</f>
        <v>0.21199999999999999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6.1059322749999992E-2</v>
      </c>
    </row>
    <row r="4" spans="1:8" ht="15.75" customHeight="1" x14ac:dyDescent="0.25">
      <c r="B4" s="24" t="s">
        <v>7</v>
      </c>
      <c r="C4" s="76">
        <v>8.4133560309156863E-2</v>
      </c>
    </row>
    <row r="5" spans="1:8" ht="15.75" customHeight="1" x14ac:dyDescent="0.25">
      <c r="B5" s="24" t="s">
        <v>8</v>
      </c>
      <c r="C5" s="76">
        <v>0.18814288847462038</v>
      </c>
    </row>
    <row r="6" spans="1:8" ht="15.75" customHeight="1" x14ac:dyDescent="0.25">
      <c r="B6" s="24" t="s">
        <v>10</v>
      </c>
      <c r="C6" s="76">
        <v>8.7060855532319514E-2</v>
      </c>
    </row>
    <row r="7" spans="1:8" ht="15.75" customHeight="1" x14ac:dyDescent="0.25">
      <c r="B7" s="24" t="s">
        <v>13</v>
      </c>
      <c r="C7" s="76">
        <v>0.20140998181173425</v>
      </c>
    </row>
    <row r="8" spans="1:8" ht="15.75" customHeight="1" x14ac:dyDescent="0.25">
      <c r="B8" s="24" t="s">
        <v>14</v>
      </c>
      <c r="C8" s="76">
        <v>1.4900928999118705E-2</v>
      </c>
    </row>
    <row r="9" spans="1:8" ht="15.75" customHeight="1" x14ac:dyDescent="0.25">
      <c r="B9" s="24" t="s">
        <v>27</v>
      </c>
      <c r="C9" s="76">
        <v>9.6318112400888348E-2</v>
      </c>
    </row>
    <row r="10" spans="1:8" ht="15.75" customHeight="1" x14ac:dyDescent="0.25">
      <c r="B10" s="24" t="s">
        <v>15</v>
      </c>
      <c r="C10" s="76">
        <v>0.26697434972216194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0.20377593304900099</v>
      </c>
      <c r="D14" s="76">
        <v>0.20377593304900099</v>
      </c>
      <c r="E14" s="76">
        <v>0.156912596383536</v>
      </c>
      <c r="F14" s="76">
        <v>0.156912596383536</v>
      </c>
    </row>
    <row r="15" spans="1:8" ht="15.75" customHeight="1" x14ac:dyDescent="0.25">
      <c r="B15" s="24" t="s">
        <v>16</v>
      </c>
      <c r="C15" s="76">
        <v>0.31978307297097203</v>
      </c>
      <c r="D15" s="76">
        <v>0.31978307297097203</v>
      </c>
      <c r="E15" s="76">
        <v>0.157558984849725</v>
      </c>
      <c r="F15" s="76">
        <v>0.157558984849725</v>
      </c>
    </row>
    <row r="16" spans="1:8" ht="15.75" customHeight="1" x14ac:dyDescent="0.25">
      <c r="B16" s="24" t="s">
        <v>17</v>
      </c>
      <c r="C16" s="76">
        <v>3.0057672078242E-2</v>
      </c>
      <c r="D16" s="76">
        <v>3.0057672078242E-2</v>
      </c>
      <c r="E16" s="76">
        <v>3.0600255074652097E-2</v>
      </c>
      <c r="F16" s="76">
        <v>3.0600255074652097E-2</v>
      </c>
    </row>
    <row r="17" spans="1:8" ht="15.75" customHeight="1" x14ac:dyDescent="0.25">
      <c r="B17" s="24" t="s">
        <v>18</v>
      </c>
      <c r="C17" s="76">
        <v>1.7786825403214499E-2</v>
      </c>
      <c r="D17" s="76">
        <v>1.7786825403214499E-2</v>
      </c>
      <c r="E17" s="76">
        <v>6.8778002445995204E-2</v>
      </c>
      <c r="F17" s="76">
        <v>6.8778002445995204E-2</v>
      </c>
    </row>
    <row r="18" spans="1:8" ht="15.75" customHeight="1" x14ac:dyDescent="0.25">
      <c r="B18" s="24" t="s">
        <v>19</v>
      </c>
      <c r="C18" s="76">
        <v>3.58798119939608E-2</v>
      </c>
      <c r="D18" s="76">
        <v>3.58798119939608E-2</v>
      </c>
      <c r="E18" s="76">
        <v>7.2926167429615094E-2</v>
      </c>
      <c r="F18" s="76">
        <v>7.2926167429615094E-2</v>
      </c>
    </row>
    <row r="19" spans="1:8" ht="15.75" customHeight="1" x14ac:dyDescent="0.25">
      <c r="B19" s="24" t="s">
        <v>20</v>
      </c>
      <c r="C19" s="76">
        <v>1.9560640059117399E-2</v>
      </c>
      <c r="D19" s="76">
        <v>1.9560640059117399E-2</v>
      </c>
      <c r="E19" s="76">
        <v>3.1523830725880601E-2</v>
      </c>
      <c r="F19" s="76">
        <v>3.1523830725880601E-2</v>
      </c>
    </row>
    <row r="20" spans="1:8" ht="15.75" customHeight="1" x14ac:dyDescent="0.25">
      <c r="B20" s="24" t="s">
        <v>21</v>
      </c>
      <c r="C20" s="76">
        <v>6.2760252863565801E-3</v>
      </c>
      <c r="D20" s="76">
        <v>6.2760252863565801E-3</v>
      </c>
      <c r="E20" s="76">
        <v>2.2078833039305599E-3</v>
      </c>
      <c r="F20" s="76">
        <v>2.2078833039305599E-3</v>
      </c>
    </row>
    <row r="21" spans="1:8" ht="15.75" customHeight="1" x14ac:dyDescent="0.25">
      <c r="B21" s="24" t="s">
        <v>22</v>
      </c>
      <c r="C21" s="76">
        <v>4.996249559123131E-2</v>
      </c>
      <c r="D21" s="76">
        <v>4.996249559123131E-2</v>
      </c>
      <c r="E21" s="76">
        <v>0.147540792921075</v>
      </c>
      <c r="F21" s="76">
        <v>0.147540792921075</v>
      </c>
    </row>
    <row r="22" spans="1:8" ht="15.75" customHeight="1" x14ac:dyDescent="0.25">
      <c r="B22" s="24" t="s">
        <v>23</v>
      </c>
      <c r="C22" s="76">
        <v>0.31691752356790426</v>
      </c>
      <c r="D22" s="76">
        <v>0.31691752356790426</v>
      </c>
      <c r="E22" s="76">
        <v>0.33195148686559051</v>
      </c>
      <c r="F22" s="76">
        <v>0.33195148686559051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3.44E-2</v>
      </c>
    </row>
    <row r="27" spans="1:8" ht="15.75" customHeight="1" x14ac:dyDescent="0.25">
      <c r="B27" s="24" t="s">
        <v>39</v>
      </c>
      <c r="C27" s="76">
        <v>1.1000000000000001E-3</v>
      </c>
    </row>
    <row r="28" spans="1:8" ht="15.75" customHeight="1" x14ac:dyDescent="0.25">
      <c r="B28" s="24" t="s">
        <v>40</v>
      </c>
      <c r="C28" s="76">
        <v>0.25059999999999999</v>
      </c>
    </row>
    <row r="29" spans="1:8" ht="15.75" customHeight="1" x14ac:dyDescent="0.25">
      <c r="B29" s="24" t="s">
        <v>41</v>
      </c>
      <c r="C29" s="76">
        <v>9.0700000000000003E-2</v>
      </c>
    </row>
    <row r="30" spans="1:8" ht="15.75" customHeight="1" x14ac:dyDescent="0.25">
      <c r="B30" s="24" t="s">
        <v>42</v>
      </c>
      <c r="C30" s="76">
        <v>0.16739999999999999</v>
      </c>
    </row>
    <row r="31" spans="1:8" ht="15.75" customHeight="1" x14ac:dyDescent="0.25">
      <c r="B31" s="24" t="s">
        <v>43</v>
      </c>
      <c r="C31" s="76">
        <v>6.9599999999999995E-2</v>
      </c>
    </row>
    <row r="32" spans="1:8" ht="15.75" customHeight="1" x14ac:dyDescent="0.25">
      <c r="B32" s="24" t="s">
        <v>44</v>
      </c>
      <c r="C32" s="76">
        <v>1.8000000000000002E-2</v>
      </c>
    </row>
    <row r="33" spans="2:3" ht="15.75" customHeight="1" x14ac:dyDescent="0.25">
      <c r="B33" s="24" t="s">
        <v>45</v>
      </c>
      <c r="C33" s="76">
        <v>4.5100000000000001E-2</v>
      </c>
    </row>
    <row r="34" spans="2:3" ht="15.75" customHeight="1" x14ac:dyDescent="0.25">
      <c r="B34" s="24" t="s">
        <v>46</v>
      </c>
      <c r="C34" s="76">
        <v>0.32310000000223515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0.6073370588235294</v>
      </c>
      <c r="D2" s="77">
        <v>0.61609999999999998</v>
      </c>
      <c r="E2" s="77">
        <v>0.54990000000000006</v>
      </c>
      <c r="F2" s="77">
        <v>0.33049999999999996</v>
      </c>
      <c r="G2" s="77">
        <v>0.30070000000000002</v>
      </c>
    </row>
    <row r="3" spans="1:15" ht="15.75" customHeight="1" x14ac:dyDescent="0.25">
      <c r="A3" s="5"/>
      <c r="B3" s="11" t="s">
        <v>118</v>
      </c>
      <c r="C3" s="77">
        <v>0.17679999999999998</v>
      </c>
      <c r="D3" s="77">
        <v>0.17679999999999998</v>
      </c>
      <c r="E3" s="77">
        <v>0.2107</v>
      </c>
      <c r="F3" s="77">
        <v>0.23670000000000002</v>
      </c>
      <c r="G3" s="77">
        <v>0.28449999999999998</v>
      </c>
    </row>
    <row r="4" spans="1:15" ht="15.75" customHeight="1" x14ac:dyDescent="0.25">
      <c r="A4" s="5"/>
      <c r="B4" s="11" t="s">
        <v>116</v>
      </c>
      <c r="C4" s="78">
        <v>0.1018</v>
      </c>
      <c r="D4" s="78">
        <v>0.10189999999999999</v>
      </c>
      <c r="E4" s="78">
        <v>0.1295</v>
      </c>
      <c r="F4" s="78">
        <v>0.23480000000000001</v>
      </c>
      <c r="G4" s="78">
        <v>0.24420000000000003</v>
      </c>
    </row>
    <row r="5" spans="1:15" ht="15.75" customHeight="1" x14ac:dyDescent="0.25">
      <c r="A5" s="5"/>
      <c r="B5" s="11" t="s">
        <v>119</v>
      </c>
      <c r="C5" s="78">
        <v>0.1051</v>
      </c>
      <c r="D5" s="78">
        <v>0.10529999999999999</v>
      </c>
      <c r="E5" s="78">
        <v>0.11</v>
      </c>
      <c r="F5" s="78">
        <v>0.19789999999999999</v>
      </c>
      <c r="G5" s="78">
        <v>0.17059999999999997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0.4551</v>
      </c>
      <c r="D8" s="77">
        <v>0.4551</v>
      </c>
      <c r="E8" s="77">
        <v>0.46939999999999998</v>
      </c>
      <c r="F8" s="77">
        <v>0.50990000000000002</v>
      </c>
      <c r="G8" s="77">
        <v>0.51719999999999999</v>
      </c>
    </row>
    <row r="9" spans="1:15" ht="15.75" customHeight="1" x14ac:dyDescent="0.25">
      <c r="B9" s="7" t="s">
        <v>121</v>
      </c>
      <c r="C9" s="77">
        <v>0.23329999999999998</v>
      </c>
      <c r="D9" s="77">
        <v>0.23329999999999998</v>
      </c>
      <c r="E9" s="77">
        <v>0.25569999999999998</v>
      </c>
      <c r="F9" s="77">
        <v>0.26839999999999997</v>
      </c>
      <c r="G9" s="77">
        <v>0.30249999999999999</v>
      </c>
    </row>
    <row r="10" spans="1:15" ht="15.75" customHeight="1" x14ac:dyDescent="0.25">
      <c r="B10" s="7" t="s">
        <v>122</v>
      </c>
      <c r="C10" s="78">
        <v>0.1663</v>
      </c>
      <c r="D10" s="78">
        <v>0.1663</v>
      </c>
      <c r="E10" s="78">
        <v>0.1656</v>
      </c>
      <c r="F10" s="78">
        <v>0.14199999999999999</v>
      </c>
      <c r="G10" s="78">
        <v>0.11840000000000001</v>
      </c>
    </row>
    <row r="11" spans="1:15" ht="15.75" customHeight="1" x14ac:dyDescent="0.25">
      <c r="B11" s="7" t="s">
        <v>123</v>
      </c>
      <c r="C11" s="78">
        <v>0.14529999999999998</v>
      </c>
      <c r="D11" s="78">
        <v>0.14529999999999998</v>
      </c>
      <c r="E11" s="78">
        <v>0.10929999999999999</v>
      </c>
      <c r="F11" s="78">
        <v>7.9699999999999993E-2</v>
      </c>
      <c r="G11" s="78">
        <v>6.1900000000000004E-2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0.74456066350000005</v>
      </c>
      <c r="D14" s="79">
        <v>0.75094963539799986</v>
      </c>
      <c r="E14" s="79">
        <v>0.75094963539799986</v>
      </c>
      <c r="F14" s="79">
        <v>0.61297553806000005</v>
      </c>
      <c r="G14" s="79">
        <v>0.61297553806000005</v>
      </c>
      <c r="H14" s="80">
        <v>0.52247999999999994</v>
      </c>
      <c r="I14" s="80">
        <v>0.52247999999999994</v>
      </c>
      <c r="J14" s="80">
        <v>0.52247999999999994</v>
      </c>
      <c r="K14" s="80">
        <v>0.52247999999999994</v>
      </c>
      <c r="L14" s="80">
        <v>0.51549999999999996</v>
      </c>
      <c r="M14" s="80">
        <v>0.51549999999999996</v>
      </c>
      <c r="N14" s="80">
        <v>0.51549999999999996</v>
      </c>
      <c r="O14" s="80">
        <v>0.51549999999999996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0.31683115643408211</v>
      </c>
      <c r="D15" s="77">
        <f t="shared" si="0"/>
        <v>0.31954984069192721</v>
      </c>
      <c r="E15" s="77">
        <f t="shared" si="0"/>
        <v>0.31954984069192721</v>
      </c>
      <c r="F15" s="77">
        <f t="shared" si="0"/>
        <v>0.2608380459913372</v>
      </c>
      <c r="G15" s="77">
        <f t="shared" si="0"/>
        <v>0.2608380459913372</v>
      </c>
      <c r="H15" s="77">
        <f t="shared" si="0"/>
        <v>0.22232969149286677</v>
      </c>
      <c r="I15" s="77">
        <f t="shared" si="0"/>
        <v>0.22232969149286677</v>
      </c>
      <c r="J15" s="77">
        <f t="shared" si="0"/>
        <v>0.22232969149286677</v>
      </c>
      <c r="K15" s="77">
        <f t="shared" si="0"/>
        <v>0.22232969149286677</v>
      </c>
      <c r="L15" s="77">
        <f t="shared" si="0"/>
        <v>0.21935950843012714</v>
      </c>
      <c r="M15" s="77">
        <f t="shared" si="0"/>
        <v>0.21935950843012714</v>
      </c>
      <c r="N15" s="77">
        <f t="shared" si="0"/>
        <v>0.21935950843012714</v>
      </c>
      <c r="O15" s="77">
        <f t="shared" si="0"/>
        <v>0.21935950843012714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0.70660000000000001</v>
      </c>
      <c r="D2" s="78">
        <v>0.50080000000000002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0.10869999999999999</v>
      </c>
      <c r="D3" s="78">
        <v>0.21489999999999998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0.14429999999999998</v>
      </c>
      <c r="D4" s="78">
        <v>0.23600000000000002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4.0399999999999991E-2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0.37940000000000002</v>
      </c>
      <c r="D2" s="28">
        <v>0.38109999999999999</v>
      </c>
      <c r="E2" s="28">
        <v>0.38129999999999997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0.21089999999999998</v>
      </c>
      <c r="D4" s="28">
        <v>0.21060000000000001</v>
      </c>
      <c r="E4" s="28">
        <v>0.21060000000000001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0.75094963539799986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0.52247999999999994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0.51549999999999996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0.50080000000000002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39.4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10.050000000000001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0.28399999999999997</v>
      </c>
      <c r="C14" s="85">
        <v>0.95</v>
      </c>
      <c r="D14" s="86">
        <v>13.42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0.41200000000000003</v>
      </c>
      <c r="C18" s="85">
        <v>0.95</v>
      </c>
      <c r="D18" s="86">
        <v>4.26</v>
      </c>
      <c r="E18" s="86" t="s">
        <v>201</v>
      </c>
    </row>
    <row r="19" spans="1:5" ht="15.75" customHeight="1" x14ac:dyDescent="0.25">
      <c r="A19" s="53" t="s">
        <v>174</v>
      </c>
      <c r="B19" s="85">
        <v>0.17</v>
      </c>
      <c r="C19" s="85">
        <f>(1-food_insecure)*0.95</f>
        <v>0.74860000000000004</v>
      </c>
      <c r="D19" s="86">
        <v>4.26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12.65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22.97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19.32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19.32</v>
      </c>
      <c r="E25" s="86" t="s">
        <v>201</v>
      </c>
    </row>
    <row r="26" spans="1:5" ht="15.75" customHeight="1" x14ac:dyDescent="0.25">
      <c r="A26" s="53" t="s">
        <v>137</v>
      </c>
      <c r="B26" s="85">
        <v>0.38799999999999996</v>
      </c>
      <c r="C26" s="85">
        <v>0.95</v>
      </c>
      <c r="D26" s="86">
        <v>4.7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19.32</v>
      </c>
      <c r="E27" s="86" t="s">
        <v>201</v>
      </c>
    </row>
    <row r="28" spans="1:5" ht="15.75" customHeight="1" x14ac:dyDescent="0.25">
      <c r="A28" s="53" t="s">
        <v>84</v>
      </c>
      <c r="B28" s="85">
        <v>0.50600000000000001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0.17</v>
      </c>
      <c r="C29" s="85">
        <v>0.95</v>
      </c>
      <c r="D29" s="86">
        <v>82.9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202.88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215.05</v>
      </c>
      <c r="E31" s="86" t="s">
        <v>201</v>
      </c>
    </row>
    <row r="32" spans="1:5" ht="15.75" customHeight="1" x14ac:dyDescent="0.25">
      <c r="A32" s="53" t="s">
        <v>28</v>
      </c>
      <c r="B32" s="85">
        <v>0.54799999999999993</v>
      </c>
      <c r="C32" s="85">
        <v>0.95</v>
      </c>
      <c r="D32" s="86">
        <v>0.81</v>
      </c>
      <c r="E32" s="86" t="s">
        <v>201</v>
      </c>
    </row>
    <row r="33" spans="1:6" ht="15.75" customHeight="1" x14ac:dyDescent="0.25">
      <c r="A33" s="53" t="s">
        <v>83</v>
      </c>
      <c r="B33" s="85">
        <v>0.67599999999999993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0.20300000000000001</v>
      </c>
      <c r="C38" s="85">
        <v>0.95</v>
      </c>
      <c r="D38" s="86">
        <v>1.89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2020-09-23T13:24:59Z</dcterms:modified>
</cp:coreProperties>
</file>