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0" yWindow="465" windowWidth="19260" windowHeight="15540" tabRatio="500" firstSheet="26" activeTab="28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5" l="1"/>
  <c r="D11" i="35"/>
  <c r="D12" i="35"/>
  <c r="D9" i="35"/>
  <c r="C46" i="1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1" i="1" s="1"/>
  <c r="C48" i="1"/>
  <c r="C49" i="1"/>
  <c r="C40" i="1"/>
  <c r="C6" i="35" l="1"/>
  <c r="C3" i="35"/>
  <c r="C4" i="35"/>
  <c r="C5" i="35"/>
  <c r="M37" i="21"/>
  <c r="L37" i="21"/>
  <c r="O37" i="21"/>
  <c r="N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D39" i="20" l="1"/>
  <c r="D2" i="29"/>
  <c r="K15" i="46"/>
  <c r="D40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K5" i="2" s="1"/>
  <c r="H6" i="2"/>
  <c r="H7" i="2"/>
  <c r="H8" i="2"/>
  <c r="K8" i="2" s="1"/>
  <c r="H9" i="2"/>
  <c r="K9" i="2" s="1"/>
  <c r="H10" i="2"/>
  <c r="H11" i="2"/>
  <c r="J11" i="2" s="1"/>
  <c r="H12" i="2"/>
  <c r="H13" i="2"/>
  <c r="H14" i="2"/>
  <c r="H15" i="2"/>
  <c r="H2" i="2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6" i="2"/>
  <c r="J7" i="2"/>
  <c r="J10" i="2"/>
  <c r="J14" i="2"/>
  <c r="J15" i="2"/>
  <c r="K13" i="2" l="1"/>
  <c r="K2" i="2"/>
  <c r="K12" i="2"/>
  <c r="J12" i="2"/>
  <c r="K15" i="2"/>
  <c r="K7" i="2"/>
  <c r="D6" i="20"/>
  <c r="J8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 xml:space="preserve"> Janka Petravic</author>
    <author>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B5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<sst xmlns="http://schemas.openxmlformats.org/spreadsheetml/2006/main" count="1425" uniqueCount="275">
  <si>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</si>
  <si>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</si>
  <si>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</si>
  <si>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</si>
  <si>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</si>
  <si>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</si>
  <si>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</si>
  <si>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</si>
  <si>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</si>
  <si>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</si>
  <si>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</si>
  <si>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</si>
  <si>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</si>
  <si>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</si>
  <si>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</si>
  <si>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</si>
  <si>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</si>
  <si>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</si>
  <si>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</si>
  <si>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</si>
  <si>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</si>
  <si>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</si>
  <si>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</si>
  <si>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</si>
  <si>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</si>
  <si>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</si>
  <si>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</si>
  <si>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</si>
  <si>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</si>
  <si>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</si>
  <si>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</si>
  <si>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</si>
  <si>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</si>
  <si>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</si>
  <si>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</si>
  <si>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</si>
  <si>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</si>
  <si>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</si>
  <si>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</si>
  <si>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</si>
  <si>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</si>
  <si>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</si>
  <si>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</si>
  <si>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</si>
  <si>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</si>
  <si>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</si>
  <si>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</si>
  <si>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</si>
  <si>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</si>
  <si>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</si>
  <si>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</si>
  <si>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</si>
  <si>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</si>
  <si>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</si>
  <si>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</si>
  <si>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</si>
  <si>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</si>
  <si>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</si>
  <si>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</si>
  <si>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</si>
  <si>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</si>
  <si>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</si>
  <si>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</si>
  <si>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</si>
  <si>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</si>
  <si>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</si>
  <si>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</si>
  <si>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</si>
  <si>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</si>
  <si>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</si>
  <si>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</si>
  <si>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</si>
  <si>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</si>
  <si>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</si>
  <si>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</si>
  <si>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</si>
  <si>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</si>
  <si>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</si>
  <si>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</si>
  <si>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</si>
  <si>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</si>
  <si>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</si>
  <si>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</si>
  <si>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</si>
  <si>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</si>
  <si>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</si>
  <si>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</si>
  <si>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</si>
  <si>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</si>
  <si>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</si>
  <si>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</si>
  <si>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</si>
  <si>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</si>
  <si>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</si>
  <si>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</si>
  <si>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</si>
  <si>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</si>
  <si>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</si>
  <si>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</si>
  <si>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</si>
  <si>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</si>
  <si>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</si>
  <si>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</si>
  <si>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</si>
  <si>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</si>
  <si>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</si>
  <si>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</si>
  <si>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</si>
  <si>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</si>
  <si>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</si>
  <si>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</si>
  <si>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</si>
  <si>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</si>
  <si>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</si>
  <si>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</si>
  <si>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</si>
  <si>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</si>
  <si>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</si>
  <si>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</si>
  <si>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</si>
  <si>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</si>
  <si>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</si>
  <si>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</si>
  <si>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</si>
  <si>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</si>
  <si>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</si>
  <si>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</si>
  <si>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</si>
  <si>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</si>
  <si>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</si>
  <si>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</si>
  <si>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</si>
  <si>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</si>
  <si>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</si>
  <si>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</si>
  <si>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</si>
  <si>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</si>
  <si>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</si>
  <si>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</si>
  <si>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</si>
  <si>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</si>
  <si>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</si>
  <si>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</si>
  <si>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</si>
  <si>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</si>
  <si>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</si>
  <si>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</si>
  <si>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</si>
  <si>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</si>
  <si>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</si>
  <si>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</si>
  <si>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</si>
  <si>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</si>
  <si>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</si>
  <si>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</si>
  <si>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</si>
  <si>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</si>
  <si>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</si>
  <si>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</si>
  <si>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</si>
  <si>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</si>
  <si>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</si>
  <si>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</si>
  <si>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</si>
  <si>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</si>
  <si>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</si>
  <si>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</si>
  <si>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</si>
  <si>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</si>
  <si>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</si>
  <si>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</si>
  <si>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</si>
  <si>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</si>
  <si>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</si>
  <si>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</si>
  <si>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</si>
  <si>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</si>
  <si>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</si>
  <si>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</si>
  <si>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</si>
  <si>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</si>
  <si>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</si>
  <si>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</si>
  <si>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</si>
  <si>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</si>
  <si>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</si>
  <si>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</si>
  <si>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</si>
  <si>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</si>
  <si>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</si>
  <si>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</si>
  <si>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</si>
  <si>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</si>
  <si>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</si>
  <si>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</si>
  <si>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</si>
  <si>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</si>
  <si>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</si>
  <si>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</si>
  <si>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</si>
  <si>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</si>
  <si>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</si>
  <si>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</si>
  <si>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</si>
  <si>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</si>
  <si>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</si>
  <si>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</si>
  <si>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</si>
  <si>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</si>
  <si>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</si>
  <si>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</si>
  <si>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</si>
  <si>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</si>
  <si>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</si>
  <si>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</si>
  <si>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</si>
  <si>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</si>
  <si>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</si>
  <si>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</si>
  <si>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</si>
  <si>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</si>
  <si>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</si>
  <si>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</si>
  <si>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</si>
  <si>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</si>
  <si>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</si>
  <si>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</si>
  <si>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</si>
  <si>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</si>
  <si>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</si>
  <si>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</si>
  <si>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</si>
  <si>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</si>
  <si>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</si>
  <si>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</si>
  <si>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</si>
  <si>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</si>
  <si>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</si>
  <si>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</si>
  <si>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</si>
  <si>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</si>
  <si>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</si>
  <si>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</si>
  <si>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</si>
  <si>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</si>
  <si>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</si>
  <si>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</si>
  <si>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</si>
  <si>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</si>
  <si>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</si>
  <si>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</si>
  <si>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</si>
  <si>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</si>
  <si>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</si>
  <si>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</si>
  <si>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</si>
  <si>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</si>
  <si>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</si>
  <si>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</si>
  <si>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</si>
  <si>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</si>
  <si>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</si>
  <si>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</si>
  <si>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</si>
  <si>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</si>
  <si>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</si>
  <si>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</si>
  <si>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Available budget</t>
  </si>
  <si>
    <t>Current expenditure</t>
  </si>
  <si>
    <t>Value</t>
  </si>
  <si>
    <t>neonatal</t>
  </si>
  <si>
    <t>infant</t>
  </si>
  <si>
    <t>under 5</t>
  </si>
  <si>
    <t>Kangaroo mother care</t>
  </si>
  <si>
    <t>maternal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</si>
</sst>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4" sqref="B4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52" t="s">
        <v>253</v>
      </c>
      <c r="B1" s="152" t="s">
        <v>269</v>
      </c>
    </row>
    <row r="2" spans="1:2" x14ac:dyDescent="0.2">
      <c r="A2" s="152" t="s">
        <v>268</v>
      </c>
      <c r="B2" s="153">
        <v>329810.39545454545</v>
      </c>
    </row>
    <row r="3" spans="1:2" x14ac:dyDescent="0.2">
      <c r="A3" s="152" t="s">
        <v>267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F3" sqref="F3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0.71324999999999994</v>
      </c>
      <c r="D2" s="149">
        <v>0.16692000000000001</v>
      </c>
      <c r="E2" s="149">
        <v>0.10057000000000001</v>
      </c>
      <c r="F2" s="149">
        <v>1.9259999999999999E-2</v>
      </c>
    </row>
    <row r="3" spans="1:6" ht="15.75" customHeight="1" x14ac:dyDescent="0.2">
      <c r="A3" s="10"/>
      <c r="C3" s="139"/>
      <c r="D3" s="140"/>
      <c r="E3" s="140"/>
      <c r="F3" s="140"/>
    </row>
    <row r="4" spans="1:6" ht="15.75" customHeight="1" x14ac:dyDescent="0.2">
      <c r="A4" s="10"/>
      <c r="C4" s="139"/>
      <c r="D4" s="140"/>
      <c r="E4" s="140"/>
      <c r="F4" s="140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5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2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2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2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2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2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2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2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2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2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2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2">
      <c r="B32" s="64"/>
      <c r="C32" s="68"/>
      <c r="D32" s="68"/>
      <c r="E32" s="68"/>
      <c r="F32" s="68"/>
      <c r="G32" s="69"/>
    </row>
    <row r="33" spans="1:7" ht="15.75" customHeight="1" x14ac:dyDescent="0.2">
      <c r="C33" s="69"/>
      <c r="D33" s="69"/>
      <c r="E33" s="69"/>
      <c r="F33" s="69"/>
      <c r="G33" s="69"/>
    </row>
    <row r="34" spans="1:7" ht="15.75" customHeight="1" x14ac:dyDescent="0.2">
      <c r="B34" s="10"/>
      <c r="C34" s="70"/>
      <c r="D34" s="70"/>
      <c r="E34" s="70"/>
      <c r="F34" s="70"/>
      <c r="G34" s="69"/>
    </row>
    <row r="35" spans="1:7" ht="15.75" customHeight="1" x14ac:dyDescent="0.2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2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2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2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4" t="s">
        <v>233</v>
      </c>
      <c r="B18" s="155" t="s">
        <v>273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2">
      <c r="A2" s="10" t="s">
        <v>153</v>
      </c>
      <c r="B2" s="159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2">
      <c r="B3" s="159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2">
      <c r="B4" s="159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2">
      <c r="B5" s="159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2">
      <c r="B6" s="159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2">
      <c r="B7" s="159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2">
      <c r="B8" s="159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2">
      <c r="B9" s="159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2">
      <c r="B10" s="159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2">
      <c r="B11" s="159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2">
      <c r="B12" s="159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2">
      <c r="B13" s="159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2">
      <c r="B14" s="159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2">
      <c r="B15" s="159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2">
      <c r="B16" s="159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2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2">
      <c r="D18" s="40"/>
      <c r="E18" s="40"/>
      <c r="F18" s="40"/>
      <c r="G18" s="40"/>
      <c r="H18" s="40"/>
    </row>
    <row r="19" spans="1:8" x14ac:dyDescent="0.2">
      <c r="A19" s="42" t="s">
        <v>154</v>
      </c>
      <c r="B19" s="159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2">
      <c r="B20" s="159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2">
      <c r="B21" s="159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2">
      <c r="B22" s="159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2">
      <c r="B23" s="159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2">
      <c r="B24" s="159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2">
      <c r="B25" s="159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2">
      <c r="B26" s="159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2">
      <c r="B27" s="159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2">
      <c r="B28" s="159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2">
      <c r="B29" s="159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2">
      <c r="B30" s="159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2">
      <c r="B31" s="159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2">
      <c r="B32" s="159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2">
      <c r="B33" s="159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2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2">
      <c r="A36" s="10" t="s">
        <v>183</v>
      </c>
      <c r="B36" s="159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2">
      <c r="B37" s="159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2">
      <c r="B38" s="159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2">
      <c r="B39" s="159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2">
      <c r="B40" s="159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2">
      <c r="B41" s="159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2">
      <c r="B42" s="159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2">
      <c r="B43" s="159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2">
      <c r="B44" s="159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2">
      <c r="B45" s="159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2">
      <c r="B46" s="159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2">
      <c r="B47" s="159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2">
      <c r="B48" s="159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2">
      <c r="B49" s="159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2">
      <c r="B50" s="159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2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3" t="s">
        <v>157</v>
      </c>
      <c r="B2" s="54" t="s">
        <v>72</v>
      </c>
      <c r="C2" s="54"/>
      <c r="D2" s="54"/>
      <c r="E2" s="55"/>
    </row>
    <row r="3" spans="1:5" x14ac:dyDescent="0.2">
      <c r="A3" s="56"/>
      <c r="B3" s="57" t="s">
        <v>6</v>
      </c>
      <c r="C3" s="57"/>
      <c r="D3" s="57" t="s">
        <v>161</v>
      </c>
      <c r="E3" s="58"/>
    </row>
    <row r="4" spans="1:5" x14ac:dyDescent="0.2">
      <c r="A4" s="56"/>
      <c r="B4" s="57" t="s">
        <v>7</v>
      </c>
      <c r="C4" s="57"/>
      <c r="D4" s="57" t="s">
        <v>161</v>
      </c>
      <c r="E4" s="58"/>
    </row>
    <row r="5" spans="1:5" x14ac:dyDescent="0.2">
      <c r="A5" s="56"/>
      <c r="B5" s="57" t="s">
        <v>8</v>
      </c>
      <c r="C5" s="57"/>
      <c r="D5" s="57" t="s">
        <v>161</v>
      </c>
      <c r="E5" s="58"/>
    </row>
    <row r="6" spans="1:5" x14ac:dyDescent="0.2">
      <c r="A6" s="56"/>
      <c r="B6" s="57" t="s">
        <v>9</v>
      </c>
      <c r="C6" s="57"/>
      <c r="D6" s="80" t="s">
        <v>161</v>
      </c>
      <c r="E6" s="58"/>
    </row>
    <row r="7" spans="1:5" x14ac:dyDescent="0.2">
      <c r="A7" s="59"/>
      <c r="B7" s="60" t="s">
        <v>94</v>
      </c>
      <c r="C7" s="61"/>
      <c r="D7" s="61"/>
      <c r="E7" s="62"/>
    </row>
    <row r="9" spans="1:5" x14ac:dyDescent="0.2">
      <c r="A9" s="53" t="s">
        <v>158</v>
      </c>
      <c r="B9" s="54" t="s">
        <v>72</v>
      </c>
      <c r="C9" s="54"/>
      <c r="D9" s="54"/>
      <c r="E9" s="55"/>
    </row>
    <row r="10" spans="1:5" x14ac:dyDescent="0.2">
      <c r="A10" s="56"/>
      <c r="B10" s="57" t="s">
        <v>6</v>
      </c>
      <c r="C10" s="57"/>
      <c r="D10" s="57"/>
      <c r="E10" s="58"/>
    </row>
    <row r="11" spans="1:5" x14ac:dyDescent="0.2">
      <c r="A11" s="56"/>
      <c r="B11" s="57" t="s">
        <v>7</v>
      </c>
      <c r="C11" s="57"/>
      <c r="D11" s="57"/>
      <c r="E11" s="58"/>
    </row>
    <row r="12" spans="1:5" x14ac:dyDescent="0.2">
      <c r="A12" s="56"/>
      <c r="B12" s="57" t="s">
        <v>8</v>
      </c>
      <c r="C12" s="57"/>
      <c r="D12" s="57"/>
      <c r="E12" s="58"/>
    </row>
    <row r="13" spans="1:5" x14ac:dyDescent="0.2">
      <c r="A13" s="56"/>
      <c r="B13" s="57" t="s">
        <v>9</v>
      </c>
      <c r="C13" s="57"/>
      <c r="D13" s="57"/>
      <c r="E13" s="58"/>
    </row>
    <row r="14" spans="1:5" x14ac:dyDescent="0.2">
      <c r="A14" s="59"/>
      <c r="B14" s="60" t="s">
        <v>94</v>
      </c>
      <c r="C14" s="61"/>
      <c r="D14" s="61"/>
      <c r="E14" s="62"/>
    </row>
    <row r="16" spans="1:5" x14ac:dyDescent="0.2">
      <c r="A16" s="53" t="s">
        <v>159</v>
      </c>
      <c r="B16" s="54" t="s">
        <v>72</v>
      </c>
      <c r="C16" s="54"/>
      <c r="D16" s="54"/>
      <c r="E16" s="55"/>
    </row>
    <row r="17" spans="1:5" x14ac:dyDescent="0.2">
      <c r="A17" s="56"/>
      <c r="B17" s="57" t="s">
        <v>6</v>
      </c>
      <c r="C17" s="57"/>
      <c r="D17" s="57"/>
      <c r="E17" s="58"/>
    </row>
    <row r="18" spans="1:5" x14ac:dyDescent="0.2">
      <c r="A18" s="56"/>
      <c r="B18" s="57" t="s">
        <v>7</v>
      </c>
      <c r="C18" s="57"/>
      <c r="D18" s="57"/>
      <c r="E18" s="58"/>
    </row>
    <row r="19" spans="1:5" x14ac:dyDescent="0.2">
      <c r="A19" s="56"/>
      <c r="B19" s="57" t="s">
        <v>8</v>
      </c>
      <c r="C19" s="57"/>
      <c r="D19" s="57"/>
      <c r="E19" s="58"/>
    </row>
    <row r="20" spans="1:5" x14ac:dyDescent="0.2">
      <c r="A20" s="56"/>
      <c r="B20" s="57" t="s">
        <v>9</v>
      </c>
      <c r="C20" s="57"/>
      <c r="D20" s="57"/>
      <c r="E20" s="58"/>
    </row>
    <row r="21" spans="1:5" x14ac:dyDescent="0.2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15" sqref="D15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90">
        <f>10.49/4</f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90">
        <f t="shared" ref="D10:D12" si="1">10.49/4</f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90">
        <f t="shared" si="1"/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90">
        <f t="shared" si="1"/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2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2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2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2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6" zoomScale="150" workbookViewId="0">
      <selection activeCell="B20" sqref="B20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90" t="s">
        <v>0</v>
      </c>
      <c r="C2" s="13">
        <v>2017</v>
      </c>
    </row>
    <row r="3" spans="1:3" ht="15.75" customHeight="1" x14ac:dyDescent="0.2">
      <c r="B3" s="4" t="s">
        <v>1</v>
      </c>
      <c r="C3" s="133">
        <v>330679</v>
      </c>
    </row>
    <row r="4" spans="1:3" ht="15.75" customHeight="1" x14ac:dyDescent="0.2">
      <c r="B4" s="4" t="s">
        <v>3</v>
      </c>
      <c r="C4" s="133">
        <v>53389</v>
      </c>
    </row>
    <row r="5" spans="1:3" ht="15.75" customHeight="1" x14ac:dyDescent="0.2">
      <c r="B5" s="18" t="s">
        <v>102</v>
      </c>
      <c r="C5" s="134" t="s">
        <v>257</v>
      </c>
    </row>
    <row r="6" spans="1:3" ht="15.75" customHeight="1" x14ac:dyDescent="0.2">
      <c r="B6" s="4" t="s">
        <v>4</v>
      </c>
      <c r="C6" s="133">
        <v>62774</v>
      </c>
    </row>
    <row r="7" spans="1:3" ht="15.75" customHeight="1" x14ac:dyDescent="0.2">
      <c r="B7" s="18" t="s">
        <v>65</v>
      </c>
      <c r="C7" s="96">
        <v>0.28000000000000003</v>
      </c>
    </row>
    <row r="8" spans="1:3" ht="15.75" customHeight="1" x14ac:dyDescent="0.2">
      <c r="B8" s="4" t="s">
        <v>64</v>
      </c>
      <c r="C8" s="13">
        <v>0.2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0.55500000000000005</v>
      </c>
    </row>
    <row r="11" spans="1:3" ht="15.75" customHeight="1" x14ac:dyDescent="0.2">
      <c r="B11" s="4" t="s">
        <v>174</v>
      </c>
      <c r="C11" s="22">
        <f>0.274+0.021</f>
        <v>0.29500000000000004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8">
        <v>0.2</v>
      </c>
    </row>
    <row r="16" spans="1:3" ht="15.75" customHeight="1" x14ac:dyDescent="0.2">
      <c r="B16" s="4"/>
      <c r="C16" s="129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90" t="s">
        <v>274</v>
      </c>
      <c r="C19" s="13">
        <v>3.2754455445544552</v>
      </c>
    </row>
    <row r="20" spans="1:3" ht="15.75" customHeight="1" x14ac:dyDescent="0.2">
      <c r="B20" s="11" t="s">
        <v>103</v>
      </c>
      <c r="C20" s="130" t="s">
        <v>257</v>
      </c>
    </row>
    <row r="21" spans="1:3" ht="15.75" customHeight="1" x14ac:dyDescent="0.2">
      <c r="B21" s="11" t="s">
        <v>104</v>
      </c>
      <c r="C21" s="130" t="s">
        <v>257</v>
      </c>
    </row>
    <row r="22" spans="1:3" ht="15.75" customHeight="1" x14ac:dyDescent="0.2">
      <c r="B22" s="90" t="s">
        <v>270</v>
      </c>
      <c r="C22" s="13">
        <v>23</v>
      </c>
    </row>
    <row r="23" spans="1:3" ht="15.75" customHeight="1" x14ac:dyDescent="0.2">
      <c r="B23" s="90" t="s">
        <v>271</v>
      </c>
      <c r="C23" s="13">
        <v>38</v>
      </c>
    </row>
    <row r="24" spans="1:3" ht="15.75" customHeight="1" x14ac:dyDescent="0.2">
      <c r="B24" s="90" t="s">
        <v>272</v>
      </c>
      <c r="C24" s="13">
        <v>56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5"/>
    </row>
    <row r="34" spans="1:5" ht="15.75" customHeight="1" x14ac:dyDescent="0.25">
      <c r="A34" s="10" t="s">
        <v>101</v>
      </c>
      <c r="B34" s="91" t="s">
        <v>107</v>
      </c>
      <c r="C34" s="27">
        <v>95311.836370595804</v>
      </c>
      <c r="D34" s="92"/>
      <c r="E34" s="93"/>
    </row>
    <row r="35" spans="1:5" ht="15" customHeight="1" x14ac:dyDescent="0.25">
      <c r="B35" s="91" t="s">
        <v>108</v>
      </c>
      <c r="C35" s="27">
        <v>153213.38703826271</v>
      </c>
      <c r="D35" s="92"/>
      <c r="E35" s="92"/>
    </row>
    <row r="36" spans="1:5" ht="15.75" customHeight="1" x14ac:dyDescent="0.25">
      <c r="B36" s="91" t="s">
        <v>109</v>
      </c>
      <c r="C36" s="27">
        <v>107979.52876312518</v>
      </c>
      <c r="D36" s="92"/>
    </row>
    <row r="37" spans="1:5" ht="15.75" customHeight="1" x14ac:dyDescent="0.25">
      <c r="B37" s="91" t="s">
        <v>110</v>
      </c>
      <c r="C37" s="27">
        <v>67514.415633014214</v>
      </c>
      <c r="D37" s="92"/>
    </row>
    <row r="38" spans="1:5" ht="15.75" customHeight="1" x14ac:dyDescent="0.25">
      <c r="B38" s="91"/>
      <c r="C38" s="94"/>
      <c r="D38" s="92"/>
    </row>
    <row r="39" spans="1:5" ht="15.75" customHeight="1" x14ac:dyDescent="0.25">
      <c r="B39" s="91"/>
      <c r="C39" s="94"/>
      <c r="D39" s="92"/>
    </row>
    <row r="40" spans="1:5" ht="15.75" customHeight="1" x14ac:dyDescent="0.25">
      <c r="A40" s="10" t="s">
        <v>214</v>
      </c>
      <c r="B40" s="91" t="s">
        <v>107</v>
      </c>
      <c r="C40" s="131">
        <f>C34-C46</f>
        <v>87336.698738257022</v>
      </c>
      <c r="D40" s="92"/>
      <c r="E40" s="93"/>
    </row>
    <row r="41" spans="1:5" ht="15" customHeight="1" x14ac:dyDescent="0.25">
      <c r="B41" s="91" t="s">
        <v>108</v>
      </c>
      <c r="C41" s="131">
        <f>C35-C47</f>
        <v>124817.06365038975</v>
      </c>
      <c r="D41" s="92"/>
      <c r="E41" s="92"/>
    </row>
    <row r="42" spans="1:5" ht="15.75" customHeight="1" x14ac:dyDescent="0.25">
      <c r="B42" s="91" t="s">
        <v>109</v>
      </c>
      <c r="C42" s="131">
        <f t="shared" ref="C42:C43" si="0">C36-C48</f>
        <v>87014.583623567916</v>
      </c>
      <c r="D42" s="92"/>
    </row>
    <row r="43" spans="1:5" ht="15.75" customHeight="1" x14ac:dyDescent="0.25">
      <c r="B43" s="91" t="s">
        <v>110</v>
      </c>
      <c r="C43" s="131">
        <f t="shared" si="0"/>
        <v>62076.821792783223</v>
      </c>
      <c r="D43" s="92"/>
    </row>
    <row r="44" spans="1:5" ht="15.75" customHeight="1" x14ac:dyDescent="0.25">
      <c r="B44" s="91"/>
      <c r="C44" s="26"/>
      <c r="D44" s="92"/>
    </row>
    <row r="45" spans="1:5" ht="15" customHeight="1" x14ac:dyDescent="0.25">
      <c r="B45" s="91"/>
      <c r="C45" s="26"/>
    </row>
    <row r="46" spans="1:5" ht="15.75" customHeight="1" x14ac:dyDescent="0.25">
      <c r="A46" s="10" t="s">
        <v>215</v>
      </c>
      <c r="B46" s="91" t="s">
        <v>111</v>
      </c>
      <c r="C46" s="132">
        <f>C52*C$6</f>
        <v>7975.1376323387876</v>
      </c>
    </row>
    <row r="47" spans="1:5" ht="15.75" customHeight="1" x14ac:dyDescent="0.25">
      <c r="B47" s="91" t="s">
        <v>112</v>
      </c>
      <c r="C47" s="132">
        <f t="shared" ref="C47:C49" si="1">C53*C$6</f>
        <v>28396.323387872955</v>
      </c>
    </row>
    <row r="48" spans="1:5" ht="15.75" customHeight="1" x14ac:dyDescent="0.25">
      <c r="B48" s="91" t="s">
        <v>113</v>
      </c>
      <c r="C48" s="132">
        <f t="shared" si="1"/>
        <v>20964.945139557265</v>
      </c>
    </row>
    <row r="49" spans="1:3" ht="15.75" customHeight="1" x14ac:dyDescent="0.25">
      <c r="B49" s="91" t="s">
        <v>114</v>
      </c>
      <c r="C49" s="132">
        <f t="shared" si="1"/>
        <v>5437.5938402309912</v>
      </c>
    </row>
    <row r="52" spans="1:3" ht="15.75" customHeight="1" x14ac:dyDescent="0.25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5">
      <c r="B53" s="91" t="s">
        <v>112</v>
      </c>
      <c r="C53" s="22">
        <v>0.4523580365736285</v>
      </c>
    </row>
    <row r="54" spans="1:3" ht="15.75" customHeight="1" x14ac:dyDescent="0.25">
      <c r="B54" s="91" t="s">
        <v>113</v>
      </c>
      <c r="C54" s="22">
        <v>0.33397497593840231</v>
      </c>
    </row>
    <row r="55" spans="1:3" ht="15.75" customHeight="1" x14ac:dyDescent="0.25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2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2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2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2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2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2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2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2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2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2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2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2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5" t="s">
        <v>273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2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6" t="s">
        <v>162</v>
      </c>
      <c r="B2" s="47">
        <v>0.9</v>
      </c>
      <c r="C2" s="50"/>
      <c r="E2">
        <f>C2*D2</f>
        <v>0</v>
      </c>
    </row>
    <row r="3" spans="1:5" ht="14.25" x14ac:dyDescent="0.2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.25" x14ac:dyDescent="0.2">
      <c r="A4" s="46" t="s">
        <v>164</v>
      </c>
      <c r="B4" s="47">
        <v>1</v>
      </c>
      <c r="C4" s="50"/>
      <c r="E4">
        <f t="shared" si="0"/>
        <v>0</v>
      </c>
    </row>
    <row r="5" spans="1:5" ht="14.25" x14ac:dyDescent="0.2">
      <c r="A5" s="46" t="s">
        <v>167</v>
      </c>
      <c r="B5" s="47">
        <v>1</v>
      </c>
      <c r="C5" s="50"/>
      <c r="E5">
        <f t="shared" si="0"/>
        <v>0</v>
      </c>
    </row>
    <row r="6" spans="1:5" ht="14.25" x14ac:dyDescent="0.2">
      <c r="A6" s="46" t="s">
        <v>168</v>
      </c>
      <c r="B6" s="47">
        <v>1</v>
      </c>
      <c r="C6" s="50"/>
      <c r="E6">
        <f t="shared" si="0"/>
        <v>0</v>
      </c>
    </row>
    <row r="7" spans="1:5" ht="14.25" x14ac:dyDescent="0.2">
      <c r="A7" s="46" t="s">
        <v>165</v>
      </c>
      <c r="B7" s="47">
        <v>0.93</v>
      </c>
      <c r="C7" s="50"/>
      <c r="E7">
        <f t="shared" si="0"/>
        <v>0</v>
      </c>
    </row>
    <row r="8" spans="1:5" ht="14.25" x14ac:dyDescent="0.2">
      <c r="A8" s="46" t="s">
        <v>166</v>
      </c>
      <c r="B8" s="47">
        <v>0.5</v>
      </c>
      <c r="C8" s="50"/>
      <c r="E8">
        <f t="shared" si="0"/>
        <v>0</v>
      </c>
    </row>
    <row r="9" spans="1:5" ht="14.25" x14ac:dyDescent="0.2">
      <c r="A9" s="46" t="s">
        <v>169</v>
      </c>
      <c r="B9" s="47">
        <v>0.5</v>
      </c>
      <c r="C9" s="50"/>
      <c r="E9">
        <f t="shared" si="0"/>
        <v>0</v>
      </c>
    </row>
    <row r="10" spans="1:5" ht="14.25" x14ac:dyDescent="0.2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2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2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2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9">
        <v>0</v>
      </c>
      <c r="D11" s="110">
        <f>'Baseline year demographics'!$C8</f>
        <v>0.2</v>
      </c>
      <c r="E11" s="110">
        <f>'Baseline year demographics'!$C8</f>
        <v>0.2</v>
      </c>
      <c r="F11" s="110">
        <f>'Baseline year demographics'!$C8</f>
        <v>0.2</v>
      </c>
      <c r="G11" s="110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5"/>
      <c r="B14" s="155" t="s">
        <v>273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</v>
      </c>
      <c r="I16" s="16">
        <f>'Baseline year demographics'!$C$8</f>
        <v>0.2</v>
      </c>
      <c r="J16" s="16">
        <f>'Baseline year demographics'!$C$8</f>
        <v>0.2</v>
      </c>
      <c r="K16" s="16">
        <f>'Baseline year demographics'!$C$8</f>
        <v>0.2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5.6000000000000008E-2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3.9199999999999999E-2</v>
      </c>
      <c r="M31" s="16">
        <f>'Baseline year demographics'!$C$8*('Baseline year demographics'!$C$9)*(0.7)</f>
        <v>0.13999999999999999</v>
      </c>
      <c r="N31" s="16">
        <f>'Baseline year demographics'!$C$8*('Baseline year demographics'!$C$9)*(0.7)</f>
        <v>0.13999999999999999</v>
      </c>
      <c r="O31" s="16">
        <f>'Baseline year demographics'!$C$8*('Baseline year demographics'!$C$9)*(0.7)</f>
        <v>0.13999999999999999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1.6800000000000002E-2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0.22400000000000003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0.10976000000000001</v>
      </c>
      <c r="M34" s="16">
        <f>(1-'Baseline year demographics'!$C$8)*('Baseline year demographics'!$C$9)*(0.49)</f>
        <v>0.39200000000000002</v>
      </c>
      <c r="N34" s="16">
        <f>(1-'Baseline year demographics'!$C$8)*('Baseline year demographics'!$C$9)*(0.49)</f>
        <v>0.39200000000000002</v>
      </c>
      <c r="O34" s="16">
        <f>(1-'Baseline year demographics'!$C$8)*('Baseline year demographics'!$C$9)*(0.49)</f>
        <v>0.39200000000000002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4.7040000000000005E-2</v>
      </c>
      <c r="M35" s="16">
        <f>(1-'Baseline year demographics'!$C$8)*('Baseline year demographics'!$C$9)*(0.21)</f>
        <v>0.16800000000000001</v>
      </c>
      <c r="N35" s="16">
        <f>(1-'Baseline year demographics'!$C$8)*('Baseline year demographics'!$C$9)*(0.21)</f>
        <v>0.16800000000000001</v>
      </c>
      <c r="O35" s="16">
        <f>(1-'Baseline year demographics'!$C$8)*('Baseline year demographics'!$C$9)*(0.21)</f>
        <v>0.16800000000000001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6.720000000000001E-2</v>
      </c>
      <c r="M36" s="16">
        <f>(1-'Baseline year demographics'!$C$8)*('Baseline year demographics'!$C$9)*(0.3)</f>
        <v>0.24</v>
      </c>
      <c r="N36" s="16">
        <f>(1-'Baseline year demographics'!$C$8)*('Baseline year demographics'!$C$9)*(0.3)</f>
        <v>0.24</v>
      </c>
      <c r="O36" s="16">
        <f>(1-'Baseline year demographics'!$C$8)*('Baseline year demographics'!$C$9)*(0.3)</f>
        <v>0.24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2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2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2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2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2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2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2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2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2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2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2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2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2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2">
      <c r="A14" s="155"/>
      <c r="B14" s="155" t="s">
        <v>273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2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2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2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2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2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2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2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2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2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2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2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2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2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2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2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2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2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2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2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2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2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2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2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2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2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2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2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2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2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2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2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2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2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2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2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2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2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2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2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2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2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5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5" t="s">
        <v>273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1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2">
      <c r="A49" s="118" t="s">
        <v>157</v>
      </c>
      <c r="B49" t="s">
        <v>161</v>
      </c>
      <c r="F49" t="s">
        <v>161</v>
      </c>
    </row>
    <row r="50" spans="1:9" x14ac:dyDescent="0.2">
      <c r="A50" s="118" t="s">
        <v>158</v>
      </c>
      <c r="B50" t="s">
        <v>161</v>
      </c>
      <c r="F50" t="s">
        <v>161</v>
      </c>
    </row>
    <row r="51" spans="1:9" x14ac:dyDescent="0.2">
      <c r="A51" s="118" t="s">
        <v>159</v>
      </c>
      <c r="B51" t="s">
        <v>161</v>
      </c>
      <c r="F51" t="s">
        <v>161</v>
      </c>
    </row>
    <row r="52" spans="1:9" x14ac:dyDescent="0.2">
      <c r="A52" s="155" t="s">
        <v>273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22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0.33600000000000002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0.78400000000000003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9.6000000000000002E-2</v>
      </c>
      <c r="C40" s="146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0.13400000000000001</v>
      </c>
      <c r="C47" s="146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27">
        <v>1.0000000000000001E-5</v>
      </c>
      <c r="C49" s="145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2">
      <c r="A52" s="120" t="s">
        <v>273</v>
      </c>
      <c r="B52" s="12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19" sqref="D19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1">
        <v>54420.276000000005</v>
      </c>
      <c r="C2" s="135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6">
        <f>D2+E2+F2+G2</f>
        <v>424019.16780499794</v>
      </c>
      <c r="I2" s="137">
        <f t="shared" ref="I2:I15" si="0">(B2 + 25.36*B2/(1000-25.36))/(1-0.13)</f>
        <v>64179.636972944216</v>
      </c>
      <c r="J2" s="138">
        <f t="shared" ref="J2:J15" si="1">D2/H2</f>
        <v>0.22478190517658092</v>
      </c>
      <c r="K2" s="136">
        <f>H2-I2</f>
        <v>359839.53083205374</v>
      </c>
      <c r="L2" s="135"/>
    </row>
    <row r="3" spans="1:12" ht="15.75" customHeight="1" x14ac:dyDescent="0.2">
      <c r="A3" s="3">
        <v>2018</v>
      </c>
      <c r="B3" s="81">
        <v>55451.94</v>
      </c>
      <c r="C3" s="135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6">
        <f t="shared" ref="H3:H15" si="2">D3+E3+F3+G3</f>
        <v>439724.19589055458</v>
      </c>
      <c r="I3" s="137">
        <f t="shared" si="0"/>
        <v>65396.312555369695</v>
      </c>
      <c r="J3" s="138">
        <f t="shared" si="1"/>
        <v>0.22612433892696462</v>
      </c>
      <c r="K3" s="136">
        <f t="shared" ref="K3:K15" si="3">H3-I3</f>
        <v>374327.88333518489</v>
      </c>
      <c r="L3" s="135"/>
    </row>
    <row r="4" spans="1:12" ht="15.75" customHeight="1" x14ac:dyDescent="0.2">
      <c r="A4" s="3">
        <v>2019</v>
      </c>
      <c r="B4" s="81">
        <v>56741.520000000004</v>
      </c>
      <c r="C4" s="135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6">
        <f t="shared" si="2"/>
        <v>456035.9205124767</v>
      </c>
      <c r="I4" s="137">
        <f t="shared" si="0"/>
        <v>66917.157033401556</v>
      </c>
      <c r="J4" s="138">
        <f t="shared" si="1"/>
        <v>0.22746231665658059</v>
      </c>
      <c r="K4" s="136">
        <f t="shared" si="3"/>
        <v>389118.76347907516</v>
      </c>
      <c r="L4" s="135"/>
    </row>
    <row r="5" spans="1:12" ht="15.75" customHeight="1" x14ac:dyDescent="0.2">
      <c r="A5" s="3">
        <v>2020</v>
      </c>
      <c r="B5" s="81">
        <v>57773.184000000001</v>
      </c>
      <c r="C5" s="135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6">
        <f t="shared" si="2"/>
        <v>472978.731848925</v>
      </c>
      <c r="I5" s="137">
        <f t="shared" si="0"/>
        <v>68133.832615827036</v>
      </c>
      <c r="J5" s="138">
        <f t="shared" si="1"/>
        <v>0.22879563463985053</v>
      </c>
      <c r="K5" s="136">
        <f t="shared" si="3"/>
        <v>404844.89923309797</v>
      </c>
      <c r="L5" s="135"/>
    </row>
    <row r="6" spans="1:12" ht="15.75" customHeight="1" x14ac:dyDescent="0.2">
      <c r="A6" s="3">
        <v>2021</v>
      </c>
      <c r="B6" s="81">
        <v>58804.848000000005</v>
      </c>
      <c r="C6" s="135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6">
        <f t="shared" si="2"/>
        <v>489722.83458747581</v>
      </c>
      <c r="I6" s="137">
        <f t="shared" si="0"/>
        <v>69350.508198252515</v>
      </c>
      <c r="J6" s="138">
        <f t="shared" si="1"/>
        <v>0.22785839850201672</v>
      </c>
      <c r="K6" s="136">
        <f t="shared" si="3"/>
        <v>420372.32638922328</v>
      </c>
      <c r="L6" s="135"/>
    </row>
    <row r="7" spans="1:12" ht="15.75" customHeight="1" x14ac:dyDescent="0.2">
      <c r="A7" s="3">
        <v>2022</v>
      </c>
      <c r="B7" s="81">
        <v>60094.428</v>
      </c>
      <c r="C7" s="135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6">
        <f t="shared" si="2"/>
        <v>507069.03112147655</v>
      </c>
      <c r="I7" s="137">
        <f t="shared" si="0"/>
        <v>70871.352676284368</v>
      </c>
      <c r="J7" s="138">
        <f t="shared" si="1"/>
        <v>0.22692082655192072</v>
      </c>
      <c r="K7" s="136">
        <f t="shared" si="3"/>
        <v>436197.67844519217</v>
      </c>
      <c r="L7" s="135"/>
    </row>
    <row r="8" spans="1:12" ht="15.75" customHeight="1" x14ac:dyDescent="0.2">
      <c r="A8" s="3">
        <v>2023</v>
      </c>
      <c r="B8" s="81">
        <v>61384.008000000002</v>
      </c>
      <c r="C8" s="135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6">
        <f t="shared" si="2"/>
        <v>525039.33975500776</v>
      </c>
      <c r="I8" s="137">
        <f t="shared" si="0"/>
        <v>72392.197154316222</v>
      </c>
      <c r="J8" s="138">
        <f t="shared" si="1"/>
        <v>0.22598293640588851</v>
      </c>
      <c r="K8" s="136">
        <f t="shared" si="3"/>
        <v>452647.14260069153</v>
      </c>
      <c r="L8" s="135"/>
    </row>
    <row r="9" spans="1:12" ht="15.75" customHeight="1" x14ac:dyDescent="0.2">
      <c r="A9" s="3">
        <v>2024</v>
      </c>
      <c r="B9" s="81">
        <v>62415.672000000006</v>
      </c>
      <c r="C9" s="135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6">
        <f t="shared" si="2"/>
        <v>543656.59842177073</v>
      </c>
      <c r="I9" s="137">
        <f t="shared" si="0"/>
        <v>73608.872736741701</v>
      </c>
      <c r="J9" s="138">
        <f t="shared" si="1"/>
        <v>0.22504474586489401</v>
      </c>
      <c r="K9" s="136">
        <f t="shared" si="3"/>
        <v>470047.72568502906</v>
      </c>
      <c r="L9" s="135"/>
    </row>
    <row r="10" spans="1:12" ht="15.75" customHeight="1" x14ac:dyDescent="0.2">
      <c r="A10" s="3">
        <v>2025</v>
      </c>
      <c r="B10" s="81">
        <v>63963.168000000005</v>
      </c>
      <c r="C10" s="135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6">
        <f t="shared" si="2"/>
        <v>562944.49575763359</v>
      </c>
      <c r="I10" s="137">
        <f t="shared" si="0"/>
        <v>75433.886110379943</v>
      </c>
      <c r="J10" s="138">
        <f t="shared" si="1"/>
        <v>0.22410627291414714</v>
      </c>
      <c r="K10" s="136">
        <f t="shared" si="3"/>
        <v>487510.60964725364</v>
      </c>
      <c r="L10" s="135"/>
    </row>
    <row r="11" spans="1:12" ht="15.75" customHeight="1" x14ac:dyDescent="0.2">
      <c r="A11" s="3">
        <v>2026</v>
      </c>
      <c r="B11" s="81">
        <v>65252.748000000007</v>
      </c>
      <c r="C11" s="135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6">
        <f t="shared" si="2"/>
        <v>581930.62026063388</v>
      </c>
      <c r="I11" s="137">
        <f t="shared" si="0"/>
        <v>76954.730588411796</v>
      </c>
      <c r="J11" s="138">
        <f t="shared" si="1"/>
        <v>0.22332290255426973</v>
      </c>
      <c r="K11" s="136">
        <f t="shared" si="3"/>
        <v>504975.88967222208</v>
      </c>
      <c r="L11" s="135"/>
    </row>
    <row r="12" spans="1:12" ht="15.75" customHeight="1" x14ac:dyDescent="0.2">
      <c r="A12" s="3">
        <v>2027</v>
      </c>
      <c r="B12" s="81">
        <v>66542.328000000009</v>
      </c>
      <c r="C12" s="135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6">
        <f t="shared" si="2"/>
        <v>601564.35310683609</v>
      </c>
      <c r="I12" s="137">
        <f t="shared" si="0"/>
        <v>78475.575066443635</v>
      </c>
      <c r="J12" s="138">
        <f t="shared" si="1"/>
        <v>0.2225395797023243</v>
      </c>
      <c r="K12" s="136">
        <f t="shared" si="3"/>
        <v>523088.77804039244</v>
      </c>
      <c r="L12" s="135"/>
    </row>
    <row r="13" spans="1:12" ht="15.75" customHeight="1" x14ac:dyDescent="0.2">
      <c r="A13" s="3">
        <v>2028</v>
      </c>
      <c r="B13" s="81">
        <v>67831.90800000001</v>
      </c>
      <c r="C13" s="135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6">
        <f t="shared" si="2"/>
        <v>621868.02368091978</v>
      </c>
      <c r="I13" s="137">
        <f t="shared" si="0"/>
        <v>79996.419544475488</v>
      </c>
      <c r="J13" s="138">
        <f t="shared" si="1"/>
        <v>0.22175632418835778</v>
      </c>
      <c r="K13" s="136">
        <f t="shared" si="3"/>
        <v>541871.60413644428</v>
      </c>
      <c r="L13" s="135"/>
    </row>
    <row r="14" spans="1:12" ht="15.75" customHeight="1" x14ac:dyDescent="0.2">
      <c r="A14" s="3">
        <v>2029</v>
      </c>
      <c r="B14" s="81">
        <v>69379.40400000001</v>
      </c>
      <c r="C14" s="135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6">
        <f t="shared" si="2"/>
        <v>642864.73909386713</v>
      </c>
      <c r="I14" s="137">
        <f t="shared" si="0"/>
        <v>81821.432918113715</v>
      </c>
      <c r="J14" s="138">
        <f t="shared" si="1"/>
        <v>0.22097315582270433</v>
      </c>
      <c r="K14" s="136">
        <f t="shared" si="3"/>
        <v>561043.30617575347</v>
      </c>
      <c r="L14" s="135"/>
    </row>
    <row r="15" spans="1:12" ht="15.75" customHeight="1" x14ac:dyDescent="0.2">
      <c r="A15" s="3">
        <v>2030</v>
      </c>
      <c r="B15" s="81">
        <v>70668.983999999997</v>
      </c>
      <c r="C15" s="135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6">
        <f t="shared" si="2"/>
        <v>664578.41152293747</v>
      </c>
      <c r="I15" s="137">
        <f t="shared" si="0"/>
        <v>83342.277396145553</v>
      </c>
      <c r="J15" s="138">
        <f t="shared" si="1"/>
        <v>0.22019009439408688</v>
      </c>
      <c r="K15" s="136">
        <f t="shared" si="3"/>
        <v>581236.13412679196</v>
      </c>
      <c r="L15" s="135"/>
    </row>
    <row r="18" spans="8:8" ht="15.75" customHeight="1" x14ac:dyDescent="0.2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67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2">
      <c r="A2" t="str">
        <f>'Programs to include'!A2</f>
        <v>Balanced energy-protein supplementation</v>
      </c>
      <c r="B2" s="90" t="s">
        <v>254</v>
      </c>
      <c r="C2" s="24"/>
    </row>
    <row r="3" spans="1:16" x14ac:dyDescent="0.2">
      <c r="A3" t="str">
        <f>A2</f>
        <v>Balanced energy-protein supplementation</v>
      </c>
      <c r="B3" s="90" t="s">
        <v>255</v>
      </c>
      <c r="C3" s="24"/>
    </row>
    <row r="4" spans="1:16" x14ac:dyDescent="0.2">
      <c r="A4" t="str">
        <f>'Programs to include'!A3</f>
        <v>Birth age program</v>
      </c>
      <c r="B4" s="90" t="s">
        <v>254</v>
      </c>
      <c r="C4" s="24"/>
    </row>
    <row r="5" spans="1:16" x14ac:dyDescent="0.2">
      <c r="A5" t="str">
        <f>A4</f>
        <v>Birth age program</v>
      </c>
      <c r="B5" s="90" t="s">
        <v>255</v>
      </c>
      <c r="C5" s="24"/>
    </row>
    <row r="6" spans="1:16" x14ac:dyDescent="0.2">
      <c r="A6" t="str">
        <f>'Programs to include'!A4</f>
        <v>Calcium supplementation</v>
      </c>
      <c r="B6" s="90" t="s">
        <v>254</v>
      </c>
      <c r="C6" s="24"/>
    </row>
    <row r="7" spans="1:16" x14ac:dyDescent="0.2">
      <c r="A7" t="str">
        <f>A6</f>
        <v>Calcium supplementation</v>
      </c>
      <c r="B7" s="90" t="s">
        <v>255</v>
      </c>
      <c r="C7" s="24"/>
    </row>
    <row r="8" spans="1:16" x14ac:dyDescent="0.2">
      <c r="A8" t="str">
        <f>'Programs to include'!A5</f>
        <v>Cash transfers</v>
      </c>
      <c r="B8" s="90" t="s">
        <v>254</v>
      </c>
      <c r="C8" s="24"/>
    </row>
    <row r="9" spans="1:16" x14ac:dyDescent="0.2">
      <c r="A9" t="str">
        <f>A8</f>
        <v>Cash transfers</v>
      </c>
      <c r="B9" s="90" t="s">
        <v>255</v>
      </c>
      <c r="C9" s="24"/>
    </row>
    <row r="10" spans="1:16" x14ac:dyDescent="0.2">
      <c r="A10" t="str">
        <f>'Programs to include'!A6</f>
        <v>Family Planning</v>
      </c>
      <c r="B10" s="90" t="s">
        <v>254</v>
      </c>
      <c r="C10" s="24"/>
    </row>
    <row r="11" spans="1:16" x14ac:dyDescent="0.2">
      <c r="A11" t="str">
        <f>A10</f>
        <v>Family Planning</v>
      </c>
      <c r="B11" s="90" t="s">
        <v>255</v>
      </c>
      <c r="C11" s="24"/>
    </row>
    <row r="12" spans="1:16" x14ac:dyDescent="0.2">
      <c r="A12" t="str">
        <f>'Programs to include'!A7</f>
        <v>IFA fortification of maize</v>
      </c>
      <c r="B12" s="90" t="s">
        <v>254</v>
      </c>
      <c r="C12" s="24"/>
    </row>
    <row r="13" spans="1:16" x14ac:dyDescent="0.2">
      <c r="A13" t="str">
        <f>A12</f>
        <v>IFA fortification of maize</v>
      </c>
      <c r="B13" s="90" t="s">
        <v>255</v>
      </c>
      <c r="C13" s="24"/>
    </row>
    <row r="14" spans="1:16" x14ac:dyDescent="0.2">
      <c r="A14" t="str">
        <f>'Programs to include'!A8</f>
        <v>IFA fortification of rice</v>
      </c>
      <c r="B14" s="90" t="s">
        <v>254</v>
      </c>
      <c r="C14" s="24"/>
    </row>
    <row r="15" spans="1:16" x14ac:dyDescent="0.2">
      <c r="A15" t="str">
        <f>A14</f>
        <v>IFA fortification of rice</v>
      </c>
      <c r="B15" s="90" t="s">
        <v>255</v>
      </c>
      <c r="C15" s="24"/>
    </row>
    <row r="16" spans="1:16" x14ac:dyDescent="0.2">
      <c r="A16" t="str">
        <f>'Programs to include'!A9</f>
        <v>IFA fortification of wheat flour</v>
      </c>
      <c r="B16" s="90" t="s">
        <v>254</v>
      </c>
      <c r="C16" s="24"/>
    </row>
    <row r="17" spans="1:3" x14ac:dyDescent="0.2">
      <c r="A17" t="str">
        <f>A16</f>
        <v>IFA fortification of wheat flour</v>
      </c>
      <c r="B17" s="90" t="s">
        <v>255</v>
      </c>
      <c r="C17" s="24"/>
    </row>
    <row r="18" spans="1:3" x14ac:dyDescent="0.2">
      <c r="A18" t="str">
        <f>'Programs to include'!A10</f>
        <v>IFAS not poor: community</v>
      </c>
      <c r="B18" s="90" t="s">
        <v>254</v>
      </c>
      <c r="C18" s="24"/>
    </row>
    <row r="19" spans="1:3" x14ac:dyDescent="0.2">
      <c r="A19" t="str">
        <f>A18</f>
        <v>IFAS not poor: community</v>
      </c>
      <c r="B19" s="90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2">
      <c r="A21" t="str">
        <f>A20</f>
        <v>IFAS not poor: community (malaria area)</v>
      </c>
      <c r="B21" s="90" t="s">
        <v>255</v>
      </c>
      <c r="C21" s="24"/>
    </row>
    <row r="22" spans="1:3" x14ac:dyDescent="0.2">
      <c r="A22" t="str">
        <f>'Programs to include'!A12</f>
        <v>IFAS not poor: hospital</v>
      </c>
      <c r="B22" s="90" t="s">
        <v>254</v>
      </c>
      <c r="C22" s="24"/>
    </row>
    <row r="23" spans="1:3" x14ac:dyDescent="0.2">
      <c r="A23" t="str">
        <f>A22</f>
        <v>IFAS not poor: hospital</v>
      </c>
      <c r="B23" s="90" t="s">
        <v>255</v>
      </c>
      <c r="C23" s="24"/>
    </row>
    <row r="24" spans="1:3" x14ac:dyDescent="0.2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2">
      <c r="A25" t="str">
        <f>A24</f>
        <v>IFAS not poor: hospital (malaria area)</v>
      </c>
      <c r="B25" s="90" t="s">
        <v>255</v>
      </c>
      <c r="C25" s="24"/>
    </row>
    <row r="26" spans="1:3" x14ac:dyDescent="0.2">
      <c r="A26" t="str">
        <f>'Programs to include'!A14</f>
        <v>IFAS not poor: retailer</v>
      </c>
      <c r="B26" s="90" t="s">
        <v>254</v>
      </c>
      <c r="C26" s="24"/>
    </row>
    <row r="27" spans="1:3" x14ac:dyDescent="0.2">
      <c r="A27" t="str">
        <f>A26</f>
        <v>IFAS not poor: retailer</v>
      </c>
      <c r="B27" s="90" t="s">
        <v>255</v>
      </c>
      <c r="C27" s="24"/>
    </row>
    <row r="28" spans="1:3" x14ac:dyDescent="0.2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2">
      <c r="A29" t="str">
        <f>A28</f>
        <v>IFAS not poor: retailer (malaria area)</v>
      </c>
      <c r="B29" s="90" t="s">
        <v>255</v>
      </c>
      <c r="C29" s="24"/>
    </row>
    <row r="30" spans="1:3" x14ac:dyDescent="0.2">
      <c r="A30" t="str">
        <f>'Programs to include'!A16</f>
        <v>IFAS not poor: school</v>
      </c>
      <c r="B30" s="90" t="s">
        <v>254</v>
      </c>
      <c r="C30" s="24"/>
    </row>
    <row r="31" spans="1:3" x14ac:dyDescent="0.2">
      <c r="A31" t="str">
        <f>A30</f>
        <v>IFAS not poor: school</v>
      </c>
      <c r="B31" s="90" t="s">
        <v>255</v>
      </c>
      <c r="C31" s="24"/>
    </row>
    <row r="32" spans="1:3" x14ac:dyDescent="0.2">
      <c r="A32" t="str">
        <f>'Programs to include'!A17</f>
        <v>IFAS not poor: school (malaria area)</v>
      </c>
      <c r="B32" s="90" t="s">
        <v>254</v>
      </c>
      <c r="C32" s="24"/>
    </row>
    <row r="33" spans="1:3" x14ac:dyDescent="0.2">
      <c r="A33" t="str">
        <f>A32</f>
        <v>IFAS not poor: school (malaria area)</v>
      </c>
      <c r="B33" s="90" t="s">
        <v>255</v>
      </c>
      <c r="C33" s="24"/>
    </row>
    <row r="34" spans="1:3" x14ac:dyDescent="0.2">
      <c r="A34" t="str">
        <f>'Programs to include'!A18</f>
        <v>IFAS poor: community</v>
      </c>
      <c r="B34" s="90" t="s">
        <v>254</v>
      </c>
      <c r="C34" s="24"/>
    </row>
    <row r="35" spans="1:3" x14ac:dyDescent="0.2">
      <c r="A35" t="str">
        <f>A34</f>
        <v>IFAS poor: community</v>
      </c>
      <c r="B35" s="90" t="s">
        <v>255</v>
      </c>
      <c r="C35" s="24"/>
    </row>
    <row r="36" spans="1:3" x14ac:dyDescent="0.2">
      <c r="A36" t="str">
        <f>'Programs to include'!A19</f>
        <v>IFAS poor: community (malaria area)</v>
      </c>
      <c r="B36" s="90" t="s">
        <v>254</v>
      </c>
      <c r="C36" s="24"/>
    </row>
    <row r="37" spans="1:3" x14ac:dyDescent="0.2">
      <c r="A37" t="str">
        <f>A36</f>
        <v>IFAS poor: community (malaria area)</v>
      </c>
      <c r="B37" s="90" t="s">
        <v>255</v>
      </c>
      <c r="C37" s="24"/>
    </row>
    <row r="38" spans="1:3" x14ac:dyDescent="0.2">
      <c r="A38" t="str">
        <f>'Programs to include'!A20</f>
        <v>IFAS poor: hospital</v>
      </c>
      <c r="B38" s="90" t="s">
        <v>254</v>
      </c>
      <c r="C38" s="24"/>
    </row>
    <row r="39" spans="1:3" x14ac:dyDescent="0.2">
      <c r="A39" t="str">
        <f>A38</f>
        <v>IFAS poor: hospital</v>
      </c>
      <c r="B39" s="90" t="s">
        <v>255</v>
      </c>
      <c r="C39" s="24"/>
    </row>
    <row r="40" spans="1:3" x14ac:dyDescent="0.2">
      <c r="A40" t="str">
        <f>'Programs to include'!A21</f>
        <v>IFAS poor: hospital (malaria area)</v>
      </c>
      <c r="B40" s="90" t="s">
        <v>254</v>
      </c>
      <c r="C40" s="24"/>
    </row>
    <row r="41" spans="1:3" x14ac:dyDescent="0.2">
      <c r="A41" t="str">
        <f>A40</f>
        <v>IFAS poor: hospital (malaria area)</v>
      </c>
      <c r="B41" s="90" t="s">
        <v>255</v>
      </c>
      <c r="C41" s="24"/>
    </row>
    <row r="42" spans="1:3" x14ac:dyDescent="0.2">
      <c r="A42" t="str">
        <f>'Programs to include'!A22</f>
        <v>IFAS poor: school</v>
      </c>
      <c r="B42" s="90" t="s">
        <v>254</v>
      </c>
      <c r="C42" s="24"/>
    </row>
    <row r="43" spans="1:3" x14ac:dyDescent="0.2">
      <c r="A43" t="str">
        <f>A42</f>
        <v>IFAS poor: school</v>
      </c>
      <c r="B43" s="90" t="s">
        <v>255</v>
      </c>
      <c r="C43" s="24"/>
    </row>
    <row r="44" spans="1:3" x14ac:dyDescent="0.2">
      <c r="A44" t="str">
        <f>'Programs to include'!A23</f>
        <v>IFAS poor: school (malaria area)</v>
      </c>
      <c r="B44" s="90" t="s">
        <v>254</v>
      </c>
      <c r="C44" s="24"/>
    </row>
    <row r="45" spans="1:3" x14ac:dyDescent="0.2">
      <c r="A45" t="str">
        <f>A44</f>
        <v>IFAS poor: school (malaria area)</v>
      </c>
      <c r="B45" s="90" t="s">
        <v>255</v>
      </c>
      <c r="C45" s="24"/>
    </row>
    <row r="46" spans="1:3" x14ac:dyDescent="0.2">
      <c r="A46" t="str">
        <f>'Programs to include'!A24</f>
        <v>IPTp</v>
      </c>
      <c r="B46" s="90" t="s">
        <v>254</v>
      </c>
      <c r="C46" s="24"/>
    </row>
    <row r="47" spans="1:3" x14ac:dyDescent="0.2">
      <c r="A47" t="str">
        <f>A46</f>
        <v>IPTp</v>
      </c>
      <c r="B47" s="90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2">
      <c r="A49" t="str">
        <f>A48</f>
        <v>Iron and folic acid supplementation for pregnant women</v>
      </c>
      <c r="B49" s="90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2">
      <c r="A52" t="str">
        <f>'Programs to include'!A27</f>
        <v>Iron and iodine fortification of salt</v>
      </c>
      <c r="B52" s="90" t="s">
        <v>254</v>
      </c>
      <c r="C52" s="24"/>
    </row>
    <row r="53" spans="1:3" x14ac:dyDescent="0.2">
      <c r="A53" t="str">
        <f>A52</f>
        <v>Iron and iodine fortification of salt</v>
      </c>
      <c r="B53" s="90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2">
      <c r="A55" t="str">
        <f>A54</f>
        <v>Long-lasting insecticide-treated bednets</v>
      </c>
      <c r="B55" s="90" t="s">
        <v>255</v>
      </c>
      <c r="C55" s="24"/>
    </row>
    <row r="56" spans="1:3" x14ac:dyDescent="0.2">
      <c r="A56" t="str">
        <f>'Programs to include'!A29</f>
        <v>Mg for eclampsia</v>
      </c>
      <c r="B56" s="90" t="s">
        <v>254</v>
      </c>
      <c r="C56" s="24"/>
    </row>
    <row r="57" spans="1:3" x14ac:dyDescent="0.2">
      <c r="A57" t="str">
        <f>A56</f>
        <v>Mg for eclampsia</v>
      </c>
      <c r="B57" s="90" t="s">
        <v>255</v>
      </c>
      <c r="C57" s="24"/>
    </row>
    <row r="58" spans="1:3" x14ac:dyDescent="0.2">
      <c r="A58" t="str">
        <f>'Programs to include'!A30</f>
        <v>Mg for pre-eclampsia</v>
      </c>
      <c r="B58" s="90" t="s">
        <v>254</v>
      </c>
      <c r="C58" s="24"/>
    </row>
    <row r="59" spans="1:3" x14ac:dyDescent="0.2">
      <c r="A59" t="str">
        <f>A58</f>
        <v>Mg for pre-eclampsia</v>
      </c>
      <c r="B59" s="90" t="s">
        <v>255</v>
      </c>
      <c r="C59" s="24"/>
    </row>
    <row r="60" spans="1:3" x14ac:dyDescent="0.2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2">
      <c r="A61" t="str">
        <f>A60</f>
        <v>Multiple micronutrient supplementation</v>
      </c>
      <c r="B61" s="90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2">
      <c r="A63" t="str">
        <f>A62</f>
        <v>Multiple micronutrient supplementation (malaria area)</v>
      </c>
      <c r="B63" s="90" t="s">
        <v>255</v>
      </c>
      <c r="C63" s="24"/>
    </row>
    <row r="64" spans="1:3" x14ac:dyDescent="0.2">
      <c r="A64" t="str">
        <f>'Programs to include'!A33</f>
        <v>Oral rehydration salts</v>
      </c>
      <c r="B64" s="90" t="s">
        <v>254</v>
      </c>
      <c r="C64" s="24"/>
    </row>
    <row r="65" spans="1:3" x14ac:dyDescent="0.2">
      <c r="A65" t="str">
        <f>A64</f>
        <v>Oral rehydration salts</v>
      </c>
      <c r="B65" s="90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2">
      <c r="A67" t="str">
        <f>A66</f>
        <v>Public provision of complementary foods</v>
      </c>
      <c r="B67" s="90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2">
      <c r="A69" t="str">
        <f>A68</f>
        <v>Public provision of complementary foods with iron</v>
      </c>
      <c r="B69" s="90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2">
      <c r="A72" t="str">
        <f>'Programs to include'!A37</f>
        <v>Sprinkles</v>
      </c>
      <c r="B72" s="90" t="s">
        <v>254</v>
      </c>
      <c r="C72" s="24"/>
    </row>
    <row r="73" spans="1:3" x14ac:dyDescent="0.2">
      <c r="A73" t="str">
        <f>A72</f>
        <v>Sprinkles</v>
      </c>
      <c r="B73" s="90" t="s">
        <v>255</v>
      </c>
      <c r="C73" s="24"/>
    </row>
    <row r="74" spans="1:3" x14ac:dyDescent="0.2">
      <c r="A74" t="str">
        <f>'Programs to include'!A38</f>
        <v>Sprinkles (malaria area)</v>
      </c>
      <c r="B74" s="90" t="s">
        <v>254</v>
      </c>
      <c r="C74" s="24"/>
    </row>
    <row r="75" spans="1:3" x14ac:dyDescent="0.2">
      <c r="A75" t="str">
        <f>A74</f>
        <v>Sprinkles (malaria area)</v>
      </c>
      <c r="B75" s="90" t="s">
        <v>255</v>
      </c>
      <c r="C75" s="24"/>
    </row>
    <row r="76" spans="1:3" x14ac:dyDescent="0.2">
      <c r="A76" t="str">
        <f>'Programs to include'!A39</f>
        <v>Treatment of MAM</v>
      </c>
      <c r="B76" s="90" t="s">
        <v>254</v>
      </c>
      <c r="C76" s="24"/>
    </row>
    <row r="77" spans="1:3" x14ac:dyDescent="0.2">
      <c r="A77" t="str">
        <f>A76</f>
        <v>Treatment of MAM</v>
      </c>
      <c r="B77" s="90" t="s">
        <v>255</v>
      </c>
      <c r="C77" s="24"/>
    </row>
    <row r="78" spans="1:3" x14ac:dyDescent="0.2">
      <c r="A78" t="str">
        <f>'Programs to include'!A40</f>
        <v>Treatment of SAM</v>
      </c>
      <c r="B78" s="90" t="s">
        <v>254</v>
      </c>
      <c r="C78" s="24"/>
    </row>
    <row r="79" spans="1:3" x14ac:dyDescent="0.2">
      <c r="A79" t="str">
        <f>A78</f>
        <v>Treatment of SAM</v>
      </c>
      <c r="B79" s="90" t="s">
        <v>255</v>
      </c>
      <c r="C79" s="24"/>
    </row>
    <row r="80" spans="1:3" x14ac:dyDescent="0.2">
      <c r="A80" t="str">
        <f>'Programs to include'!A41</f>
        <v>Vitamin A supplementation</v>
      </c>
      <c r="B80" s="90" t="s">
        <v>254</v>
      </c>
      <c r="C80" s="24"/>
    </row>
    <row r="81" spans="1:3" x14ac:dyDescent="0.2">
      <c r="A81" t="str">
        <f>A80</f>
        <v>Vitamin A supplementation</v>
      </c>
      <c r="B81" s="90" t="s">
        <v>255</v>
      </c>
      <c r="C81" s="24"/>
    </row>
    <row r="82" spans="1:3" x14ac:dyDescent="0.2">
      <c r="A82" t="str">
        <f>'Programs to include'!A42</f>
        <v>WASH: Handwashing</v>
      </c>
      <c r="B82" s="90" t="s">
        <v>254</v>
      </c>
      <c r="C82" s="24"/>
    </row>
    <row r="83" spans="1:3" x14ac:dyDescent="0.2">
      <c r="A83" t="str">
        <f>A82</f>
        <v>WASH: Handwashing</v>
      </c>
      <c r="B83" s="90" t="s">
        <v>255</v>
      </c>
      <c r="C83" s="24"/>
    </row>
    <row r="84" spans="1:3" x14ac:dyDescent="0.2">
      <c r="A84" t="str">
        <f>'Programs to include'!A43</f>
        <v>WASH: Hygenic disposal</v>
      </c>
      <c r="B84" s="90" t="s">
        <v>254</v>
      </c>
      <c r="C84" s="24"/>
    </row>
    <row r="85" spans="1:3" x14ac:dyDescent="0.2">
      <c r="A85" t="str">
        <f>A84</f>
        <v>WASH: Hygenic disposal</v>
      </c>
      <c r="B85" s="90" t="s">
        <v>255</v>
      </c>
      <c r="C85" s="24"/>
    </row>
    <row r="86" spans="1:3" x14ac:dyDescent="0.2">
      <c r="A86" t="str">
        <f>'Programs to include'!A44</f>
        <v>WASH: Improved sanitation</v>
      </c>
      <c r="B86" s="90" t="s">
        <v>254</v>
      </c>
      <c r="C86" s="24"/>
    </row>
    <row r="87" spans="1:3" x14ac:dyDescent="0.2">
      <c r="A87" t="str">
        <f>A86</f>
        <v>WASH: Improved sanitation</v>
      </c>
      <c r="B87" s="90" t="s">
        <v>255</v>
      </c>
      <c r="C87" s="24"/>
    </row>
    <row r="88" spans="1:3" x14ac:dyDescent="0.2">
      <c r="A88" t="str">
        <f>'Programs to include'!A45</f>
        <v>WASH: Improved water source</v>
      </c>
      <c r="B88" s="90" t="s">
        <v>254</v>
      </c>
      <c r="C88" s="24"/>
    </row>
    <row r="89" spans="1:3" x14ac:dyDescent="0.2">
      <c r="A89" t="str">
        <f>A88</f>
        <v>WASH: Improved water source</v>
      </c>
      <c r="B89" s="90" t="s">
        <v>255</v>
      </c>
      <c r="C89" s="24"/>
    </row>
    <row r="90" spans="1:3" x14ac:dyDescent="0.2">
      <c r="A90" t="str">
        <f>'Programs to include'!A46</f>
        <v>WASH: Piped water</v>
      </c>
      <c r="B90" s="90" t="s">
        <v>254</v>
      </c>
      <c r="C90" s="24"/>
    </row>
    <row r="91" spans="1:3" x14ac:dyDescent="0.2">
      <c r="A91" t="str">
        <f>A90</f>
        <v>WASH: Piped water</v>
      </c>
      <c r="B91" s="90" t="s">
        <v>255</v>
      </c>
      <c r="C91" s="24"/>
    </row>
    <row r="92" spans="1:3" x14ac:dyDescent="0.2">
      <c r="A92" t="str">
        <f>'Programs to include'!A47</f>
        <v>Zinc for treatment + ORS</v>
      </c>
      <c r="B92" s="90" t="s">
        <v>254</v>
      </c>
      <c r="C92" s="24"/>
    </row>
    <row r="93" spans="1:3" x14ac:dyDescent="0.2">
      <c r="A93" t="str">
        <f>A92</f>
        <v>Zinc for treatment + ORS</v>
      </c>
      <c r="B93" s="90" t="s">
        <v>255</v>
      </c>
      <c r="C93" s="24"/>
    </row>
    <row r="94" spans="1:3" x14ac:dyDescent="0.2">
      <c r="A94" t="str">
        <f>'Programs to include'!A48</f>
        <v>Zinc supplementation</v>
      </c>
      <c r="B94" s="90" t="s">
        <v>254</v>
      </c>
      <c r="C94" s="24"/>
    </row>
    <row r="95" spans="1:3" x14ac:dyDescent="0.2">
      <c r="A95" t="str">
        <f>A94</f>
        <v>Zinc supplementation</v>
      </c>
      <c r="B95" s="90" t="s">
        <v>255</v>
      </c>
      <c r="C95" s="24"/>
    </row>
    <row r="96" spans="1:3" x14ac:dyDescent="0.2">
      <c r="A96" t="str">
        <f>'Programs to include'!A49</f>
        <v>IYCF 1</v>
      </c>
      <c r="B96" s="90" t="s">
        <v>254</v>
      </c>
      <c r="C96" s="24"/>
    </row>
    <row r="97" spans="1:4" x14ac:dyDescent="0.2">
      <c r="A97" t="str">
        <f>A96</f>
        <v>IYCF 1</v>
      </c>
      <c r="B97" s="90" t="s">
        <v>255</v>
      </c>
      <c r="C97" s="24">
        <v>0</v>
      </c>
      <c r="D97">
        <v>1.0000000000000001E-5</v>
      </c>
    </row>
    <row r="98" spans="1:4" x14ac:dyDescent="0.2">
      <c r="A98" t="str">
        <f>'Programs to include'!A50</f>
        <v>IYCF 2</v>
      </c>
      <c r="B98" s="90" t="s">
        <v>254</v>
      </c>
      <c r="C98" s="24"/>
    </row>
    <row r="99" spans="1:4" x14ac:dyDescent="0.2">
      <c r="A99" t="str">
        <f>A98</f>
        <v>IYCF 2</v>
      </c>
      <c r="B99" s="90" t="s">
        <v>255</v>
      </c>
      <c r="C99" s="24"/>
    </row>
    <row r="100" spans="1:4" x14ac:dyDescent="0.2">
      <c r="A100" t="str">
        <f>'Programs to include'!A51</f>
        <v>IYCF 3</v>
      </c>
      <c r="B100" s="90" t="s">
        <v>254</v>
      </c>
      <c r="C100" s="24"/>
    </row>
    <row r="101" spans="1:4" x14ac:dyDescent="0.2">
      <c r="A101" t="str">
        <f>A100</f>
        <v>IYCF 3</v>
      </c>
      <c r="B101" s="90" t="s">
        <v>255</v>
      </c>
      <c r="C101" s="24"/>
    </row>
    <row r="102" spans="1:4" x14ac:dyDescent="0.2">
      <c r="A102" s="155" t="s">
        <v>273</v>
      </c>
      <c r="B102" s="155" t="s">
        <v>254</v>
      </c>
      <c r="C102" s="158"/>
    </row>
    <row r="103" spans="1:4" x14ac:dyDescent="0.2">
      <c r="A103" s="155" t="s">
        <v>273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90"/>
    </row>
    <row r="3" spans="1:2" x14ac:dyDescent="0.2">
      <c r="A3" s="129" t="s">
        <v>240</v>
      </c>
      <c r="B3" s="90"/>
    </row>
    <row r="4" spans="1:2" x14ac:dyDescent="0.2">
      <c r="A4" s="4" t="s">
        <v>210</v>
      </c>
      <c r="B4" s="90"/>
    </row>
    <row r="5" spans="1:2" x14ac:dyDescent="0.2">
      <c r="A5" s="4" t="s">
        <v>139</v>
      </c>
      <c r="B5" s="90" t="s">
        <v>161</v>
      </c>
    </row>
    <row r="6" spans="1:2" x14ac:dyDescent="0.2">
      <c r="A6" t="s">
        <v>181</v>
      </c>
      <c r="B6" s="90"/>
    </row>
    <row r="7" spans="1:2" x14ac:dyDescent="0.2">
      <c r="A7" s="12" t="s">
        <v>141</v>
      </c>
      <c r="B7" s="90" t="s">
        <v>161</v>
      </c>
    </row>
    <row r="8" spans="1:2" x14ac:dyDescent="0.2">
      <c r="A8" s="12" t="s">
        <v>142</v>
      </c>
      <c r="B8" s="90"/>
    </row>
    <row r="9" spans="1:2" x14ac:dyDescent="0.2">
      <c r="A9" s="12" t="s">
        <v>140</v>
      </c>
      <c r="B9" s="90"/>
    </row>
    <row r="10" spans="1:2" x14ac:dyDescent="0.2">
      <c r="A10" t="s">
        <v>120</v>
      </c>
      <c r="B10" s="90"/>
    </row>
    <row r="11" spans="1:2" x14ac:dyDescent="0.2">
      <c r="A11" t="s">
        <v>128</v>
      </c>
      <c r="B11" s="90"/>
    </row>
    <row r="12" spans="1:2" x14ac:dyDescent="0.2">
      <c r="A12" t="s">
        <v>121</v>
      </c>
      <c r="B12" s="90"/>
    </row>
    <row r="13" spans="1:2" x14ac:dyDescent="0.2">
      <c r="A13" t="s">
        <v>129</v>
      </c>
      <c r="B13" s="90"/>
    </row>
    <row r="14" spans="1:2" x14ac:dyDescent="0.2">
      <c r="A14" t="s">
        <v>122</v>
      </c>
      <c r="B14" s="90"/>
    </row>
    <row r="15" spans="1:2" x14ac:dyDescent="0.2">
      <c r="A15" t="s">
        <v>130</v>
      </c>
      <c r="B15" s="90"/>
    </row>
    <row r="16" spans="1:2" x14ac:dyDescent="0.2">
      <c r="A16" t="s">
        <v>119</v>
      </c>
      <c r="B16" s="90"/>
    </row>
    <row r="17" spans="1:2" x14ac:dyDescent="0.2">
      <c r="A17" t="s">
        <v>127</v>
      </c>
      <c r="B17" s="90"/>
    </row>
    <row r="18" spans="1:2" x14ac:dyDescent="0.2">
      <c r="A18" t="s">
        <v>117</v>
      </c>
      <c r="B18" s="90"/>
    </row>
    <row r="19" spans="1:2" x14ac:dyDescent="0.2">
      <c r="A19" t="s">
        <v>125</v>
      </c>
      <c r="B19" s="90"/>
    </row>
    <row r="20" spans="1:2" x14ac:dyDescent="0.2">
      <c r="A20" t="s">
        <v>118</v>
      </c>
      <c r="B20" s="90"/>
    </row>
    <row r="21" spans="1:2" x14ac:dyDescent="0.2">
      <c r="A21" t="s">
        <v>126</v>
      </c>
      <c r="B21" s="90"/>
    </row>
    <row r="22" spans="1:2" x14ac:dyDescent="0.2">
      <c r="A22" t="s">
        <v>116</v>
      </c>
      <c r="B22" s="90"/>
    </row>
    <row r="23" spans="1:2" x14ac:dyDescent="0.2">
      <c r="A23" t="s">
        <v>124</v>
      </c>
      <c r="B23" s="90"/>
    </row>
    <row r="24" spans="1:2" x14ac:dyDescent="0.2">
      <c r="A24" t="s">
        <v>115</v>
      </c>
      <c r="B24" s="90" t="s">
        <v>161</v>
      </c>
    </row>
    <row r="25" spans="1:2" x14ac:dyDescent="0.2">
      <c r="A25" s="4" t="s">
        <v>76</v>
      </c>
      <c r="B25" s="90"/>
    </row>
    <row r="26" spans="1:2" x14ac:dyDescent="0.2">
      <c r="A26" s="4" t="s">
        <v>135</v>
      </c>
      <c r="B26" s="90" t="s">
        <v>161</v>
      </c>
    </row>
    <row r="27" spans="1:2" x14ac:dyDescent="0.2">
      <c r="A27" s="4" t="s">
        <v>93</v>
      </c>
      <c r="B27" s="90"/>
    </row>
    <row r="28" spans="1:2" x14ac:dyDescent="0.2">
      <c r="A28" s="4" t="s">
        <v>77</v>
      </c>
      <c r="B28" s="90"/>
    </row>
    <row r="29" spans="1:2" x14ac:dyDescent="0.2">
      <c r="A29" s="4" t="s">
        <v>212</v>
      </c>
      <c r="B29" s="90"/>
    </row>
    <row r="30" spans="1:2" x14ac:dyDescent="0.2">
      <c r="A30" s="4" t="s">
        <v>211</v>
      </c>
      <c r="B30" s="90"/>
    </row>
    <row r="31" spans="1:2" x14ac:dyDescent="0.2">
      <c r="A31" t="s">
        <v>131</v>
      </c>
    </row>
    <row r="32" spans="1:2" x14ac:dyDescent="0.2">
      <c r="A32" t="s">
        <v>134</v>
      </c>
      <c r="B32" s="90"/>
    </row>
    <row r="33" spans="1:2" x14ac:dyDescent="0.2">
      <c r="A33" t="s">
        <v>209</v>
      </c>
      <c r="B33" s="90"/>
    </row>
    <row r="34" spans="1:2" x14ac:dyDescent="0.2">
      <c r="A34" s="4" t="s">
        <v>123</v>
      </c>
      <c r="B34" s="90"/>
    </row>
    <row r="35" spans="1:2" x14ac:dyDescent="0.2">
      <c r="A35" s="4" t="s">
        <v>74</v>
      </c>
    </row>
    <row r="36" spans="1:2" x14ac:dyDescent="0.2">
      <c r="A36" s="4" t="s">
        <v>132</v>
      </c>
      <c r="B36" s="90"/>
    </row>
    <row r="37" spans="1:2" x14ac:dyDescent="0.2">
      <c r="A37" s="4" t="s">
        <v>73</v>
      </c>
    </row>
    <row r="38" spans="1:2" x14ac:dyDescent="0.2">
      <c r="A38" s="18" t="s">
        <v>133</v>
      </c>
      <c r="B38" s="90" t="s">
        <v>161</v>
      </c>
    </row>
    <row r="39" spans="1:2" x14ac:dyDescent="0.2">
      <c r="A39" s="4" t="s">
        <v>147</v>
      </c>
      <c r="B39" s="90"/>
    </row>
    <row r="40" spans="1:2" x14ac:dyDescent="0.2">
      <c r="A40" s="4" t="s">
        <v>148</v>
      </c>
      <c r="B40" s="90" t="s">
        <v>161</v>
      </c>
    </row>
    <row r="41" spans="1:2" x14ac:dyDescent="0.2">
      <c r="A41" s="4" t="s">
        <v>47</v>
      </c>
      <c r="B41" s="90" t="s">
        <v>161</v>
      </c>
    </row>
    <row r="42" spans="1:2" x14ac:dyDescent="0.2">
      <c r="A42" t="s">
        <v>208</v>
      </c>
      <c r="B42" s="90"/>
    </row>
    <row r="43" spans="1:2" x14ac:dyDescent="0.2">
      <c r="A43" t="s">
        <v>207</v>
      </c>
      <c r="B43" s="90"/>
    </row>
    <row r="44" spans="1:2" x14ac:dyDescent="0.2">
      <c r="A44" t="s">
        <v>206</v>
      </c>
      <c r="B44" s="90"/>
    </row>
    <row r="45" spans="1:2" x14ac:dyDescent="0.2">
      <c r="A45" t="s">
        <v>204</v>
      </c>
      <c r="B45" s="90"/>
    </row>
    <row r="46" spans="1:2" x14ac:dyDescent="0.2">
      <c r="A46" t="s">
        <v>205</v>
      </c>
      <c r="B46" s="90"/>
    </row>
    <row r="47" spans="1:2" x14ac:dyDescent="0.2">
      <c r="A47" t="s">
        <v>213</v>
      </c>
      <c r="B47" s="90" t="s">
        <v>161</v>
      </c>
    </row>
    <row r="48" spans="1:2" x14ac:dyDescent="0.2">
      <c r="A48" s="4" t="s">
        <v>136</v>
      </c>
      <c r="B48" s="90"/>
    </row>
    <row r="49" spans="1:2" x14ac:dyDescent="0.2">
      <c r="A49" s="11" t="s">
        <v>157</v>
      </c>
      <c r="B49" s="90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5" t="s">
        <v>273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2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2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2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2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2">
      <c r="A8" s="10" t="s">
        <v>27</v>
      </c>
      <c r="B8" s="10" t="s">
        <v>6</v>
      </c>
      <c r="K8" s="98">
        <f>SUM(Distributions!C10:C11)</f>
        <v>9.4E-2</v>
      </c>
    </row>
    <row r="9" spans="1:11" x14ac:dyDescent="0.2">
      <c r="B9" s="10" t="s">
        <v>7</v>
      </c>
      <c r="K9" s="98">
        <f>SUM(Distributions!D10:D11)</f>
        <v>9.4E-2</v>
      </c>
    </row>
    <row r="10" spans="1:11" x14ac:dyDescent="0.2">
      <c r="B10" s="10" t="s">
        <v>8</v>
      </c>
      <c r="K10" s="98">
        <f>SUM(Distributions!E10:E11)</f>
        <v>7.1500000000000008E-2</v>
      </c>
    </row>
    <row r="11" spans="1:11" x14ac:dyDescent="0.2">
      <c r="B11" s="10" t="s">
        <v>9</v>
      </c>
      <c r="K11" s="98">
        <f>SUM(Distributions!F10:F11)</f>
        <v>5.2500000000000005E-2</v>
      </c>
    </row>
    <row r="12" spans="1:11" x14ac:dyDescent="0.2">
      <c r="B12" s="10" t="s">
        <v>10</v>
      </c>
      <c r="K12" s="98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2">
      <c r="B15" s="10" t="s">
        <v>7</v>
      </c>
      <c r="K15" s="98">
        <f>'Prevalence of anaemia'!D3</f>
        <v>0.05</v>
      </c>
    </row>
    <row r="16" spans="1:11" x14ac:dyDescent="0.2">
      <c r="B16" s="10" t="s">
        <v>8</v>
      </c>
      <c r="K16" s="98">
        <f>'Prevalence of anaemia'!E3</f>
        <v>0.23939999999999997</v>
      </c>
    </row>
    <row r="17" spans="1:11" x14ac:dyDescent="0.2">
      <c r="B17" s="10" t="s">
        <v>9</v>
      </c>
      <c r="K17" s="98">
        <f>'Prevalence of anaemia'!F3</f>
        <v>0.23939999999999997</v>
      </c>
    </row>
    <row r="18" spans="1:11" x14ac:dyDescent="0.2">
      <c r="B18" s="10" t="s">
        <v>10</v>
      </c>
      <c r="K18" s="98">
        <f>'Prevalence of anaemia'!G3</f>
        <v>0.23939999999999997</v>
      </c>
    </row>
    <row r="19" spans="1:11" x14ac:dyDescent="0.2">
      <c r="B19" s="10" t="s">
        <v>111</v>
      </c>
      <c r="K19" s="98">
        <f>'Prevalence of anaemia'!H3</f>
        <v>0.18228</v>
      </c>
    </row>
    <row r="20" spans="1:11" x14ac:dyDescent="0.2">
      <c r="B20" s="10" t="s">
        <v>112</v>
      </c>
      <c r="K20" s="98">
        <f>'Prevalence of anaemia'!I3</f>
        <v>0.18228</v>
      </c>
    </row>
    <row r="21" spans="1:11" x14ac:dyDescent="0.2">
      <c r="B21" s="10" t="s">
        <v>113</v>
      </c>
      <c r="K21" s="98">
        <f>'Prevalence of anaemia'!J3</f>
        <v>0.18228</v>
      </c>
    </row>
    <row r="22" spans="1:11" x14ac:dyDescent="0.2">
      <c r="B22" s="10" t="s">
        <v>114</v>
      </c>
      <c r="K22" s="98">
        <f>'Prevalence of anaemia'!K3</f>
        <v>0.18228</v>
      </c>
    </row>
    <row r="23" spans="1:11" x14ac:dyDescent="0.2">
      <c r="B23" s="10" t="s">
        <v>107</v>
      </c>
      <c r="K23" s="98">
        <f>'Prevalence of anaemia'!L3</f>
        <v>0.13019999999999998</v>
      </c>
    </row>
    <row r="24" spans="1:11" x14ac:dyDescent="0.2">
      <c r="B24" s="10" t="s">
        <v>108</v>
      </c>
      <c r="K24" s="98">
        <f>'Prevalence of anaemia'!M3</f>
        <v>0.13019999999999998</v>
      </c>
    </row>
    <row r="25" spans="1:11" x14ac:dyDescent="0.2">
      <c r="B25" s="10" t="s">
        <v>109</v>
      </c>
      <c r="K25" s="98">
        <f>'Prevalence of anaemia'!N3</f>
        <v>0.13019999999999998</v>
      </c>
    </row>
    <row r="26" spans="1:11" x14ac:dyDescent="0.2">
      <c r="B26" s="10" t="s">
        <v>110</v>
      </c>
      <c r="K26" s="98">
        <f>'Prevalence of anaemia'!O3</f>
        <v>0.13019999999999998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1" sqref="A11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E17" sqref="E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2">
        <v>0.53346524421568531</v>
      </c>
      <c r="D2" s="82">
        <v>0.53346524421568531</v>
      </c>
      <c r="E2" s="82">
        <v>0.43211979233449049</v>
      </c>
      <c r="F2" s="82">
        <v>0.22904820482173971</v>
      </c>
      <c r="G2" s="82">
        <v>0.21839457279977403</v>
      </c>
    </row>
    <row r="3" spans="1:7" ht="15.75" customHeight="1" x14ac:dyDescent="0.2">
      <c r="A3" s="11"/>
      <c r="B3" s="12" t="s">
        <v>23</v>
      </c>
      <c r="C3" s="82">
        <v>0.32734870927268672</v>
      </c>
      <c r="D3" s="82">
        <v>0.32734870927268672</v>
      </c>
      <c r="E3" s="82">
        <v>0.36433369603760257</v>
      </c>
      <c r="F3" s="82">
        <v>0.37275412075965553</v>
      </c>
      <c r="G3" s="82">
        <v>0.3695937992932492</v>
      </c>
    </row>
    <row r="4" spans="1:7" ht="15.75" customHeight="1" x14ac:dyDescent="0.2">
      <c r="A4" s="11"/>
      <c r="B4" s="12" t="s">
        <v>25</v>
      </c>
      <c r="C4" s="82">
        <v>9.1613396938978353E-2</v>
      </c>
      <c r="D4" s="82">
        <v>9.1613396938978353E-2</v>
      </c>
      <c r="E4" s="82">
        <v>0.14408069966209502</v>
      </c>
      <c r="F4" s="82">
        <v>0.26065066587159613</v>
      </c>
      <c r="G4" s="82">
        <v>0.27312017491552376</v>
      </c>
    </row>
    <row r="5" spans="1:7" ht="15.75" customHeight="1" x14ac:dyDescent="0.2">
      <c r="A5" s="11"/>
      <c r="B5" s="12" t="s">
        <v>26</v>
      </c>
      <c r="C5" s="82">
        <v>4.7572649572649575E-2</v>
      </c>
      <c r="D5" s="82">
        <v>4.7572649572649575E-2</v>
      </c>
      <c r="E5" s="82">
        <v>5.9465811965811965E-2</v>
      </c>
      <c r="F5" s="82">
        <v>0.13754700854700855</v>
      </c>
      <c r="G5" s="82">
        <v>0.13889145299145297</v>
      </c>
    </row>
    <row r="8" spans="1:7" ht="15.75" customHeight="1" x14ac:dyDescent="0.2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0">(1-_xlfn.NORM.DIST(_xlfn.NORM.INV(SUM(D10:D11), 0, 1) + 1, 0, 1, TRUE))</f>
        <v>0.6241955901533508</v>
      </c>
      <c r="E8" s="83">
        <f t="shared" si="0"/>
        <v>0.67893049969004693</v>
      </c>
      <c r="F8" s="83">
        <f t="shared" si="0"/>
        <v>0.73272724658607158</v>
      </c>
      <c r="G8" s="83">
        <f t="shared" si="0"/>
        <v>0.81198128934787228</v>
      </c>
    </row>
    <row r="9" spans="1:7" ht="15.75" customHeight="1" x14ac:dyDescent="0.2">
      <c r="B9" s="4" t="s">
        <v>23</v>
      </c>
      <c r="C9" s="83">
        <f>_xlfn.NORM.DIST(_xlfn.NORM.INV(SUM(C10:C11),0,1)+1, 0, 1, TRUE) - SUM(C10:C11)</f>
        <v>0.28180440984664923</v>
      </c>
      <c r="D9" s="83">
        <f t="shared" ref="D9:G9" si="1">_xlfn.NORM.DIST(_xlfn.NORM.INV(SUM(D10:D11),0,1)+1, 0, 1, TRUE) - SUM(D10:D11)</f>
        <v>0.28180440984664923</v>
      </c>
      <c r="E9" s="83">
        <f t="shared" si="1"/>
        <v>0.24956950030995301</v>
      </c>
      <c r="F9" s="83">
        <f t="shared" si="1"/>
        <v>0.21477275341392843</v>
      </c>
      <c r="G9" s="83">
        <f t="shared" si="1"/>
        <v>0.15831871065212769</v>
      </c>
    </row>
    <row r="10" spans="1:7" ht="15.75" customHeight="1" x14ac:dyDescent="0.2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2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4">
        <v>0.86109803921568628</v>
      </c>
      <c r="D14" s="85">
        <v>0.67613594771241847</v>
      </c>
      <c r="E14" s="84">
        <v>1.9901960784313725E-2</v>
      </c>
      <c r="F14" s="86">
        <v>0</v>
      </c>
      <c r="G14" s="87">
        <v>0</v>
      </c>
    </row>
    <row r="15" spans="1:7" ht="15.75" customHeight="1" x14ac:dyDescent="0.2">
      <c r="B15" s="4" t="s">
        <v>38</v>
      </c>
      <c r="C15" s="84">
        <v>0.13890196078431374</v>
      </c>
      <c r="D15" s="85">
        <v>0.28807058823529413</v>
      </c>
      <c r="E15" s="84">
        <v>4.9068627450980395E-2</v>
      </c>
      <c r="F15" s="87">
        <v>1.5098039215686277E-3</v>
      </c>
      <c r="G15" s="87">
        <v>0</v>
      </c>
    </row>
    <row r="16" spans="1:7" ht="15.75" customHeight="1" x14ac:dyDescent="0.2">
      <c r="B16" s="4" t="s">
        <v>39</v>
      </c>
      <c r="C16" s="84">
        <v>0</v>
      </c>
      <c r="D16" s="88">
        <v>3.5836166924265889E-2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2">
      <c r="B17" s="4" t="s">
        <v>40</v>
      </c>
      <c r="C17" s="84">
        <v>0</v>
      </c>
      <c r="D17" s="88">
        <v>0</v>
      </c>
      <c r="E17" s="84">
        <v>2.7589326302391104E-3</v>
      </c>
      <c r="F17" s="87">
        <v>0.28306206624844682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9">
        <v>1.3954372881355932</v>
      </c>
      <c r="C2" s="89">
        <v>1.3954372881355932</v>
      </c>
      <c r="D2" s="89">
        <v>4.7314508474576265</v>
      </c>
      <c r="E2" s="89">
        <v>4.5570406779661008</v>
      </c>
      <c r="F2" s="89">
        <v>1.5916779661016949</v>
      </c>
    </row>
    <row r="3" spans="1:6" ht="15.75" customHeight="1" x14ac:dyDescent="0.2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F12" sqref="F12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0.81772</v>
      </c>
      <c r="I2" s="98">
        <f t="shared" si="0"/>
        <v>0.81772</v>
      </c>
      <c r="J2" s="98">
        <f t="shared" si="0"/>
        <v>0.81772</v>
      </c>
      <c r="K2" s="98">
        <f t="shared" si="0"/>
        <v>0.81772</v>
      </c>
      <c r="L2" s="98">
        <f t="shared" si="0"/>
        <v>0.86980000000000002</v>
      </c>
      <c r="M2" s="98">
        <f t="shared" si="0"/>
        <v>0.86980000000000002</v>
      </c>
      <c r="N2" s="98">
        <f t="shared" si="0"/>
        <v>0.86980000000000002</v>
      </c>
      <c r="O2" s="98">
        <f t="shared" si="0"/>
        <v>0.86980000000000002</v>
      </c>
    </row>
    <row r="3" spans="1:15" x14ac:dyDescent="0.2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0.18228</v>
      </c>
      <c r="I3" s="98">
        <f t="shared" si="1"/>
        <v>0.18228</v>
      </c>
      <c r="J3" s="98">
        <f t="shared" si="1"/>
        <v>0.18228</v>
      </c>
      <c r="K3" s="98">
        <f t="shared" si="1"/>
        <v>0.18228</v>
      </c>
      <c r="L3" s="98">
        <f t="shared" si="1"/>
        <v>0.13019999999999998</v>
      </c>
      <c r="M3" s="98">
        <f t="shared" si="1"/>
        <v>0.13019999999999998</v>
      </c>
      <c r="N3" s="98">
        <f t="shared" si="1"/>
        <v>0.13019999999999998</v>
      </c>
      <c r="O3" s="98">
        <f>O6</f>
        <v>0.13019999999999998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0.434</v>
      </c>
      <c r="I5" s="103">
        <v>0.434</v>
      </c>
      <c r="J5" s="103">
        <v>0.434</v>
      </c>
      <c r="K5" s="103">
        <v>0.434</v>
      </c>
      <c r="L5" s="103">
        <v>0.31</v>
      </c>
      <c r="M5" s="103">
        <v>0.31</v>
      </c>
      <c r="N5" s="103">
        <v>0.31</v>
      </c>
      <c r="O5" s="103">
        <v>0.31</v>
      </c>
    </row>
    <row r="6" spans="1:15" x14ac:dyDescent="0.2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0.18228</v>
      </c>
      <c r="I6" s="142">
        <f t="shared" si="2"/>
        <v>0.18228</v>
      </c>
      <c r="J6" s="142">
        <f t="shared" si="2"/>
        <v>0.18228</v>
      </c>
      <c r="K6" s="142">
        <f t="shared" si="2"/>
        <v>0.18228</v>
      </c>
      <c r="L6" s="142">
        <f t="shared" si="2"/>
        <v>0.13019999999999998</v>
      </c>
      <c r="M6" s="142">
        <f t="shared" si="2"/>
        <v>0.13019999999999998</v>
      </c>
      <c r="N6" s="142">
        <f t="shared" si="2"/>
        <v>0.13019999999999998</v>
      </c>
      <c r="O6" s="142">
        <f t="shared" si="2"/>
        <v>0.13019999999999998</v>
      </c>
    </row>
    <row r="7" spans="1:15" x14ac:dyDescent="0.2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2" t="s">
        <v>198</v>
      </c>
      <c r="B2" s="73" t="s">
        <v>188</v>
      </c>
      <c r="C2" s="106">
        <v>5.6000000000000001E-2</v>
      </c>
    </row>
    <row r="3" spans="1:3" x14ac:dyDescent="0.2">
      <c r="B3" s="73" t="s">
        <v>189</v>
      </c>
      <c r="C3" s="106">
        <v>5.0000000000000001E-3</v>
      </c>
    </row>
    <row r="4" spans="1:3" x14ac:dyDescent="0.2">
      <c r="B4" s="73" t="s">
        <v>190</v>
      </c>
      <c r="C4" s="106">
        <v>0</v>
      </c>
    </row>
    <row r="5" spans="1:3" x14ac:dyDescent="0.2">
      <c r="B5" s="74" t="s">
        <v>191</v>
      </c>
      <c r="C5" s="106">
        <v>0.152</v>
      </c>
    </row>
    <row r="6" spans="1:3" x14ac:dyDescent="0.2">
      <c r="B6" s="74" t="s">
        <v>192</v>
      </c>
      <c r="C6" s="106">
        <v>0.34200000000000003</v>
      </c>
    </row>
    <row r="7" spans="1:3" x14ac:dyDescent="0.2">
      <c r="B7" s="74" t="s">
        <v>193</v>
      </c>
      <c r="C7" s="106">
        <v>0.29899999999999999</v>
      </c>
    </row>
    <row r="8" spans="1:3" x14ac:dyDescent="0.2">
      <c r="B8" s="75" t="s">
        <v>194</v>
      </c>
      <c r="C8" s="106">
        <v>1E-3</v>
      </c>
    </row>
    <row r="9" spans="1:3" x14ac:dyDescent="0.2">
      <c r="B9" s="75" t="s">
        <v>195</v>
      </c>
      <c r="C9" s="106">
        <v>5.0000000000000001E-3</v>
      </c>
    </row>
    <row r="10" spans="1:3" x14ac:dyDescent="0.2">
      <c r="B10" s="75" t="s">
        <v>196</v>
      </c>
      <c r="C10" s="106">
        <v>0.14099999999999999</v>
      </c>
    </row>
    <row r="11" spans="1:3" x14ac:dyDescent="0.2">
      <c r="C11" s="106"/>
    </row>
    <row r="12" spans="1:3" x14ac:dyDescent="0.2">
      <c r="A12" s="72" t="s">
        <v>197</v>
      </c>
      <c r="B12" s="63" t="s">
        <v>184</v>
      </c>
      <c r="C12" s="106">
        <v>0.20799999999999999</v>
      </c>
    </row>
    <row r="13" spans="1:3" x14ac:dyDescent="0.2">
      <c r="B13" s="63" t="s">
        <v>185</v>
      </c>
      <c r="C13" s="106">
        <v>3.5999999999999997E-2</v>
      </c>
    </row>
    <row r="14" spans="1:3" x14ac:dyDescent="0.2">
      <c r="B14" s="63" t="s">
        <v>186</v>
      </c>
      <c r="C14" s="106">
        <v>0.11899999999999999</v>
      </c>
    </row>
    <row r="15" spans="1:3" x14ac:dyDescent="0.2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2018-05-07T05:02:08Z</dcterms:modified>
</cp:coreProperties>
</file>