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Projects\Tanzania\data\regional\"/>
    </mc:Choice>
  </mc:AlternateContent>
  <bookViews>
    <workbookView xWindow="12795" yWindow="465" windowWidth="12795" windowHeight="15540" tabRatio="500" firstSheet="26" activeTab="28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5" i="35"/>
  <c r="C3" i="35"/>
  <c r="C4" i="35"/>
  <c r="N37" i="21"/>
  <c r="O37" i="21"/>
  <c r="M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H8" i="2"/>
  <c r="J8" i="2" s="1"/>
  <c r="H9" i="2"/>
  <c r="H10" i="2"/>
  <c r="H11" i="2"/>
  <c r="J11" i="2" s="1"/>
  <c r="H12" i="2"/>
  <c r="J12" i="2" s="1"/>
  <c r="H13" i="2"/>
  <c r="H14" i="2"/>
  <c r="H15" i="2"/>
  <c r="H2" i="2"/>
  <c r="J2" i="2"/>
  <c r="I3" i="2"/>
  <c r="I4" i="2"/>
  <c r="K4" i="2"/>
  <c r="I5" i="2"/>
  <c r="I6" i="2"/>
  <c r="K6" i="2" s="1"/>
  <c r="I7" i="2"/>
  <c r="I8" i="2"/>
  <c r="I9" i="2"/>
  <c r="I10" i="2"/>
  <c r="K10" i="2"/>
  <c r="I11" i="2"/>
  <c r="K11" i="2" s="1"/>
  <c r="I12" i="2"/>
  <c r="I13" i="2"/>
  <c r="I14" i="2"/>
  <c r="K14" i="2" s="1"/>
  <c r="I15" i="2"/>
  <c r="I2" i="2"/>
  <c r="J6" i="2"/>
  <c r="J7" i="2"/>
  <c r="J10" i="2"/>
  <c r="J14" i="2"/>
  <c r="J15" i="2"/>
  <c r="K9" i="2" l="1"/>
  <c r="K3" i="2"/>
  <c r="D6" i="20"/>
  <c r="K2" i="2"/>
  <c r="K8" i="2"/>
  <c r="K15" i="2"/>
  <c r="K7" i="2"/>
  <c r="K12" i="2"/>
  <c r="K5" i="2"/>
  <c r="K13" i="2"/>
  <c r="J13" i="2"/>
  <c r="J9" i="2"/>
  <c r="J5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 xml:space="preserve">Mutually exclusive with AMS, target = 1 - coverage of AMS - pregnant at risk of malaria not receiving IPTp or bednets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Using regional antenatal micronutrient supplementation as proxy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AMS regional comment:  Janka Petravic:
</t>
        </r>
        <r>
          <rPr>
            <b/>
            <sz val="9"/>
            <color rgb="FF000000"/>
            <rFont val="Arial"/>
            <family val="2"/>
          </rPr>
          <t>IFAS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<sst xmlns="http://schemas.openxmlformats.org/spreadsheetml/2006/main" count="1425" uniqueCount="275">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</sst>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5" fontId="12" fillId="2" borderId="1" xfId="9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0" bestFit="1" customWidth="1"/>
    <col min="2" max="2" width="14.85546875" style="150" bestFit="1" customWidth="1"/>
    <col min="3" max="16384" width="10.85546875" style="150"/>
  </cols>
  <sheetData>
    <row r="1" spans="1:2" x14ac:dyDescent="0.2">
      <c r="A1" s="149" t="s">
        <v>253</v>
      </c>
      <c r="B1" s="149" t="s">
        <v>271</v>
      </c>
    </row>
    <row r="2" spans="1:2" x14ac:dyDescent="0.2">
      <c r="A2" s="149" t="s">
        <v>272</v>
      </c>
      <c r="B2" s="152">
        <v>203617.48545454544</v>
      </c>
    </row>
    <row r="3" spans="1:2" x14ac:dyDescent="0.2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7">
        <f>1-D2-E2-F2</f>
        <v>0.76901162790697675</v>
      </c>
      <c r="D2" s="148">
        <v>0.13446220930232558</v>
      </c>
      <c r="E2" s="148">
        <v>8.1014534883720943E-2</v>
      </c>
      <c r="F2" s="148">
        <v>1.5511627906976745E-2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8" sqref="D8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3">
        <f>'Baseline year demographics'!C$10</f>
        <v>0.70599999999999996</v>
      </c>
      <c r="D2">
        <v>1</v>
      </c>
      <c r="E2">
        <v>1</v>
      </c>
    </row>
    <row r="3" spans="1:5" x14ac:dyDescent="0.2">
      <c r="B3" t="s">
        <v>6</v>
      </c>
      <c r="C3" s="23">
        <f>'Baseline year demographics'!C$11</f>
        <v>0.54</v>
      </c>
      <c r="D3">
        <v>1</v>
      </c>
      <c r="E3">
        <v>1</v>
      </c>
    </row>
    <row r="4" spans="1:5" x14ac:dyDescent="0.2">
      <c r="B4" t="s">
        <v>7</v>
      </c>
      <c r="C4" s="23">
        <f>'Baseline year demographics'!C$11</f>
        <v>0.54</v>
      </c>
      <c r="D4">
        <v>1</v>
      </c>
      <c r="E4">
        <v>1</v>
      </c>
    </row>
    <row r="5" spans="1:5" x14ac:dyDescent="0.2">
      <c r="B5" t="s">
        <v>8</v>
      </c>
      <c r="C5" s="23">
        <f>'Baseline year demographics'!C$11</f>
        <v>0.54</v>
      </c>
      <c r="D5">
        <v>1</v>
      </c>
      <c r="E5">
        <v>1</v>
      </c>
    </row>
    <row r="6" spans="1:5" x14ac:dyDescent="0.2">
      <c r="B6" t="s">
        <v>9</v>
      </c>
      <c r="C6" s="23">
        <f>'Baseline year demographics'!C$11</f>
        <v>0.54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2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topLeftCell="A3" workbookViewId="0">
      <selection activeCell="C53" sqref="C53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253880.56150200692</v>
      </c>
    </row>
    <row r="4" spans="1:3" ht="15.75" customHeight="1" x14ac:dyDescent="0.2">
      <c r="B4" s="4" t="s">
        <v>3</v>
      </c>
      <c r="C4" s="132">
        <v>24854.032932820672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v>29223.035732593096</v>
      </c>
    </row>
    <row r="7" spans="1:3" ht="15.75" customHeight="1" x14ac:dyDescent="0.2">
      <c r="B7" s="18" t="s">
        <v>65</v>
      </c>
      <c r="C7" s="95">
        <v>0.378</v>
      </c>
    </row>
    <row r="8" spans="1:3" ht="15.75" customHeight="1" x14ac:dyDescent="0.2">
      <c r="B8" s="4" t="s">
        <v>64</v>
      </c>
      <c r="C8" s="13">
        <v>0.17000000178813934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0.70599999999999996</v>
      </c>
    </row>
    <row r="11" spans="1:3" ht="15.75" customHeight="1" x14ac:dyDescent="0.2">
      <c r="B11" s="4" t="s">
        <v>174</v>
      </c>
      <c r="C11" s="22">
        <v>0.54</v>
      </c>
    </row>
    <row r="12" spans="1:3" ht="15.75" customHeight="1" x14ac:dyDescent="0.2">
      <c r="B12" s="4" t="s">
        <v>175</v>
      </c>
      <c r="C12" s="22"/>
    </row>
    <row r="13" spans="1:3" ht="12.75" x14ac:dyDescent="0.2">
      <c r="B13" t="s">
        <v>258</v>
      </c>
      <c r="C13" s="23">
        <v>0.9</v>
      </c>
    </row>
    <row r="14" spans="1:3" ht="12.75" x14ac:dyDescent="0.2">
      <c r="B14" t="s">
        <v>259</v>
      </c>
      <c r="C14" s="23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6.35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23</v>
      </c>
    </row>
    <row r="23" spans="1:3" ht="15.75" customHeight="1" x14ac:dyDescent="0.2">
      <c r="B23" s="89" t="s">
        <v>269</v>
      </c>
      <c r="C23" s="13">
        <v>38</v>
      </c>
    </row>
    <row r="24" spans="1:3" ht="15.75" customHeight="1" x14ac:dyDescent="0.2">
      <c r="B24" s="89" t="s">
        <v>270</v>
      </c>
      <c r="C24" s="13">
        <v>56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13"/>
    </row>
    <row r="28" spans="1:3" ht="15.75" customHeight="1" x14ac:dyDescent="0.2">
      <c r="B28" s="18" t="s">
        <v>90</v>
      </c>
      <c r="C28" s="13"/>
    </row>
    <row r="29" spans="1:3" ht="15.75" customHeight="1" x14ac:dyDescent="0.2">
      <c r="B29" s="18" t="s">
        <v>91</v>
      </c>
      <c r="C29" s="13"/>
    </row>
    <row r="30" spans="1:3" ht="15.75" customHeight="1" x14ac:dyDescent="0.2">
      <c r="B30" s="18" t="s">
        <v>92</v>
      </c>
      <c r="C30" s="13">
        <v>0.88</v>
      </c>
    </row>
    <row r="31" spans="1:3" ht="15.75" customHeight="1" x14ac:dyDescent="0.2">
      <c r="B31" s="18" t="s">
        <v>69</v>
      </c>
      <c r="C31" s="1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26">
        <v>87803.262012201827</v>
      </c>
      <c r="D34" s="91"/>
      <c r="E34" s="92"/>
    </row>
    <row r="35" spans="1:5" ht="15" customHeight="1" x14ac:dyDescent="0.25">
      <c r="B35" s="90" t="s">
        <v>108</v>
      </c>
      <c r="C35" s="26">
        <v>141143.38447525367</v>
      </c>
      <c r="D35" s="91"/>
      <c r="E35" s="91"/>
    </row>
    <row r="36" spans="1:5" ht="15.75" customHeight="1" x14ac:dyDescent="0.25">
      <c r="B36" s="90" t="s">
        <v>109</v>
      </c>
      <c r="C36" s="26">
        <v>99473.005840308077</v>
      </c>
      <c r="D36" s="91"/>
    </row>
    <row r="37" spans="1:5" ht="15.75" customHeight="1" x14ac:dyDescent="0.25">
      <c r="B37" s="90" t="s">
        <v>110</v>
      </c>
      <c r="C37" s="26">
        <v>62195.695216455366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84090.614546655837</v>
      </c>
      <c r="D40" s="91"/>
      <c r="E40" s="92"/>
    </row>
    <row r="41" spans="1:5" ht="15" customHeight="1" x14ac:dyDescent="0.25">
      <c r="B41" s="90" t="s">
        <v>108</v>
      </c>
      <c r="C41" s="130">
        <f t="shared" ref="C41:C43" si="0">C35-C47</f>
        <v>127924.10940853687</v>
      </c>
      <c r="D41" s="91"/>
      <c r="E41" s="91"/>
    </row>
    <row r="42" spans="1:5" ht="15.75" customHeight="1" x14ac:dyDescent="0.25">
      <c r="B42" s="90" t="s">
        <v>109</v>
      </c>
      <c r="C42" s="130">
        <f t="shared" si="0"/>
        <v>89713.24318466823</v>
      </c>
      <c r="D42" s="91"/>
    </row>
    <row r="43" spans="1:5" ht="15.75" customHeight="1" x14ac:dyDescent="0.25">
      <c r="B43" s="90" t="s">
        <v>110</v>
      </c>
      <c r="C43" s="130">
        <f t="shared" si="0"/>
        <v>59664.344671764913</v>
      </c>
      <c r="D43" s="91"/>
    </row>
    <row r="44" spans="1:5" ht="15.75" customHeight="1" x14ac:dyDescent="0.25">
      <c r="B44" s="90"/>
      <c r="C44" s="25"/>
      <c r="D44" s="91"/>
    </row>
    <row r="45" spans="1:5" ht="15" customHeight="1" x14ac:dyDescent="0.25">
      <c r="B45" s="90"/>
      <c r="C45" s="25"/>
    </row>
    <row r="46" spans="1:5" ht="15.75" customHeight="1" x14ac:dyDescent="0.25">
      <c r="A46" s="10" t="s">
        <v>215</v>
      </c>
      <c r="B46" s="90" t="s">
        <v>111</v>
      </c>
      <c r="C46" s="131">
        <f>C52*C$6</f>
        <v>3712.6474655459951</v>
      </c>
    </row>
    <row r="47" spans="1:5" ht="15.75" customHeight="1" x14ac:dyDescent="0.25">
      <c r="B47" s="90" t="s">
        <v>112</v>
      </c>
      <c r="C47" s="131">
        <f t="shared" ref="C47:C49" si="1">C53*C$6</f>
        <v>13219.2750667168</v>
      </c>
    </row>
    <row r="48" spans="1:5" ht="15.75" customHeight="1" x14ac:dyDescent="0.25">
      <c r="B48" s="90" t="s">
        <v>113</v>
      </c>
      <c r="C48" s="131">
        <f t="shared" si="1"/>
        <v>9759.76265563985</v>
      </c>
    </row>
    <row r="49" spans="1:3" ht="15.75" customHeight="1" x14ac:dyDescent="0.25">
      <c r="B49" s="90" t="s">
        <v>114</v>
      </c>
      <c r="C49" s="131">
        <f t="shared" si="1"/>
        <v>2531.350544690451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2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0.17000000178813934</v>
      </c>
      <c r="F6" s="16">
        <f>'Baseline year demographics'!C8</f>
        <v>0.17000000178813934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0.17000000178813934</v>
      </c>
      <c r="F8" s="16">
        <f>'Baseline year demographics'!C8*'Baseline year demographics'!C9</f>
        <v>0.17000000178813934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0.17000000178813934</v>
      </c>
      <c r="E11" s="109">
        <f>'Baseline year demographics'!$C8</f>
        <v>0.17000000178813934</v>
      </c>
      <c r="F11" s="109">
        <f>'Baseline year demographics'!$C8</f>
        <v>0.17000000178813934</v>
      </c>
      <c r="G11" s="109">
        <f>'Baseline year demographics'!$C8</f>
        <v>0.17000000178813934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0.17000000178813934</v>
      </c>
      <c r="I16" s="16">
        <f>'Baseline year demographics'!$C$8</f>
        <v>0.17000000178813934</v>
      </c>
      <c r="J16" s="16">
        <f>'Baseline year demographics'!$C$8</f>
        <v>0.17000000178813934</v>
      </c>
      <c r="K16" s="16">
        <f>'Baseline year demographics'!$C$8</f>
        <v>0.17000000178813934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6.4260000675916668E-2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4.4982000473141666E-2</v>
      </c>
      <c r="M31" s="16">
        <f>'Baseline year demographics'!$C$8*('Baseline year demographics'!$C$9)*(0.7)</f>
        <v>0.11900000125169753</v>
      </c>
      <c r="N31" s="16">
        <f>'Baseline year demographics'!$C$8*('Baseline year demographics'!$C$9)*(0.7)</f>
        <v>0.11900000125169753</v>
      </c>
      <c r="O31" s="16">
        <f>'Baseline year demographics'!$C$8*('Baseline year demographics'!$C$9)*(0.7)</f>
        <v>0.11900000125169753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1.9278000202775002E-2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0.31373999932408331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0.15373259966880082</v>
      </c>
      <c r="M34" s="16">
        <f>(1-'Baseline year demographics'!$C$8)*('Baseline year demographics'!$C$9)*(0.49)</f>
        <v>0.40669999912381172</v>
      </c>
      <c r="N34" s="16">
        <f>(1-'Baseline year demographics'!$C$8)*('Baseline year demographics'!$C$9)*(0.49)</f>
        <v>0.40669999912381172</v>
      </c>
      <c r="O34" s="16">
        <f>(1-'Baseline year demographics'!$C$8)*('Baseline year demographics'!$C$9)*(0.49)</f>
        <v>0.40669999912381172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6.5885399858057497E-2</v>
      </c>
      <c r="M35" s="16">
        <f>(1-'Baseline year demographics'!$C$8)*('Baseline year demographics'!$C$9)*(0.21)</f>
        <v>0.17429999962449072</v>
      </c>
      <c r="N35" s="16">
        <f>(1-'Baseline year demographics'!$C$8)*('Baseline year demographics'!$C$9)*(0.21)</f>
        <v>0.17429999962449072</v>
      </c>
      <c r="O35" s="16">
        <f>(1-'Baseline year demographics'!$C$8)*('Baseline year demographics'!$C$9)*(0.21)</f>
        <v>0.17429999962449072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9.4121999797224992E-2</v>
      </c>
      <c r="M36" s="16">
        <f>(1-'Baseline year demographics'!$C$8)*('Baseline year demographics'!$C$9)*(0.3)</f>
        <v>0.24899999946355819</v>
      </c>
      <c r="N36" s="16">
        <f>(1-'Baseline year demographics'!$C$8)*('Baseline year demographics'!$C$9)*(0.3)</f>
        <v>0.24899999946355819</v>
      </c>
      <c r="O36" s="16">
        <f>(1-'Baseline year demographics'!$C$8)*('Baseline year demographics'!$C$9)*(0.3)</f>
        <v>0.24899999946355819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abSelected="1" topLeftCell="A34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0.12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0.373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0.85299999999999998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1.6E-2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0.99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0.18099999999999999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6.0069681276812836E-2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5"/>
  <sheetViews>
    <sheetView workbookViewId="0">
      <selection activeCell="E11" sqref="E11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25334.347999999998</v>
      </c>
      <c r="C2" s="134"/>
      <c r="D2" s="14">
        <v>87803.262012201827</v>
      </c>
      <c r="E2" s="14">
        <v>141143.38447525367</v>
      </c>
      <c r="F2" s="14">
        <v>99473.005840308077</v>
      </c>
      <c r="G2" s="14">
        <v>62195.695216455366</v>
      </c>
      <c r="H2" s="135">
        <f>D2+E2+F2+G2</f>
        <v>390615.34754421894</v>
      </c>
      <c r="I2" s="136">
        <f t="shared" ref="I2:I15" si="0">(B2 + 25.36*B2/(1000-25.36))/(1-0.13)</f>
        <v>29877.637106916456</v>
      </c>
      <c r="J2" s="137">
        <f t="shared" ref="J2:J15" si="1">D2/H2</f>
        <v>0.22478190517658092</v>
      </c>
      <c r="K2" s="135">
        <f>H2-I2</f>
        <v>360737.71043730248</v>
      </c>
      <c r="L2" s="134"/>
    </row>
    <row r="3" spans="1:12" ht="15.75" customHeight="1" x14ac:dyDescent="0.2">
      <c r="A3" s="3">
        <v>2018</v>
      </c>
      <c r="B3" s="80">
        <v>25814.62</v>
      </c>
      <c r="C3" s="134"/>
      <c r="D3" s="14">
        <v>91599.15920906169</v>
      </c>
      <c r="E3" s="14">
        <v>145199.90767445602</v>
      </c>
      <c r="F3" s="14">
        <v>103007.12618079492</v>
      </c>
      <c r="G3" s="14">
        <v>65276.955630472898</v>
      </c>
      <c r="H3" s="135">
        <f t="shared" ref="H3:H15" si="2">D3+E3+F3+G3</f>
        <v>405083.14869478554</v>
      </c>
      <c r="I3" s="136">
        <f t="shared" si="0"/>
        <v>30444.037810365113</v>
      </c>
      <c r="J3" s="137">
        <f t="shared" si="1"/>
        <v>0.22612433892696462</v>
      </c>
      <c r="K3" s="135">
        <f t="shared" ref="K3:K15" si="3">H3-I3</f>
        <v>374639.11088442046</v>
      </c>
      <c r="L3" s="134"/>
    </row>
    <row r="4" spans="1:12" ht="15.75" customHeight="1" x14ac:dyDescent="0.2">
      <c r="A4" s="3">
        <v>2019</v>
      </c>
      <c r="B4" s="80">
        <v>26414.959999999999</v>
      </c>
      <c r="C4" s="134"/>
      <c r="D4" s="14">
        <v>95559.1600530859</v>
      </c>
      <c r="E4" s="14">
        <v>149373.01714177744</v>
      </c>
      <c r="F4" s="14">
        <v>106666.80829028164</v>
      </c>
      <c r="G4" s="14">
        <v>68510.865929759006</v>
      </c>
      <c r="H4" s="135">
        <f t="shared" si="2"/>
        <v>420109.85141490394</v>
      </c>
      <c r="I4" s="136">
        <f t="shared" si="0"/>
        <v>31152.03868967593</v>
      </c>
      <c r="J4" s="137">
        <f t="shared" si="1"/>
        <v>0.22746231665658059</v>
      </c>
      <c r="K4" s="135">
        <f t="shared" si="3"/>
        <v>388957.81272522802</v>
      </c>
      <c r="L4" s="134"/>
    </row>
    <row r="5" spans="1:12" ht="15.75" customHeight="1" x14ac:dyDescent="0.2">
      <c r="A5" s="3">
        <v>2020</v>
      </c>
      <c r="B5" s="80">
        <v>26895.232</v>
      </c>
      <c r="C5" s="134"/>
      <c r="D5" s="14">
        <v>99690.359048054714</v>
      </c>
      <c r="E5" s="14">
        <v>153666.06361804859</v>
      </c>
      <c r="F5" s="14">
        <v>110456.51318206586</v>
      </c>
      <c r="G5" s="14">
        <v>71904.988599901248</v>
      </c>
      <c r="H5" s="135">
        <f t="shared" si="2"/>
        <v>435717.92444807041</v>
      </c>
      <c r="I5" s="136">
        <f t="shared" si="0"/>
        <v>31718.43939312458</v>
      </c>
      <c r="J5" s="137">
        <f t="shared" si="1"/>
        <v>0.22879563463985053</v>
      </c>
      <c r="K5" s="135">
        <f t="shared" si="3"/>
        <v>403999.48505494581</v>
      </c>
      <c r="L5" s="134"/>
    </row>
    <row r="6" spans="1:12" ht="15.75" customHeight="1" x14ac:dyDescent="0.2">
      <c r="A6" s="3">
        <v>2021</v>
      </c>
      <c r="B6" s="80">
        <v>27375.504000000001</v>
      </c>
      <c r="C6" s="134"/>
      <c r="D6" s="14">
        <v>102796.70847713246</v>
      </c>
      <c r="E6" s="14">
        <v>159230.68087238964</v>
      </c>
      <c r="F6" s="14">
        <v>114027.29024766674</v>
      </c>
      <c r="G6" s="14">
        <v>75088.263357457865</v>
      </c>
      <c r="H6" s="135">
        <f t="shared" si="2"/>
        <v>451142.94295464671</v>
      </c>
      <c r="I6" s="136">
        <f t="shared" si="0"/>
        <v>32284.840096573236</v>
      </c>
      <c r="J6" s="137">
        <f t="shared" si="1"/>
        <v>0.22785839850201667</v>
      </c>
      <c r="K6" s="135">
        <f t="shared" si="3"/>
        <v>418858.10285807349</v>
      </c>
      <c r="L6" s="134"/>
    </row>
    <row r="7" spans="1:12" ht="15.75" customHeight="1" x14ac:dyDescent="0.2">
      <c r="A7" s="3">
        <v>2022</v>
      </c>
      <c r="B7" s="80">
        <v>27975.844000000001</v>
      </c>
      <c r="C7" s="134"/>
      <c r="D7" s="14">
        <v>105999.85168715025</v>
      </c>
      <c r="E7" s="14">
        <v>164996.80628317228</v>
      </c>
      <c r="F7" s="14">
        <v>117713.50141927823</v>
      </c>
      <c r="G7" s="14">
        <v>78412.463499739606</v>
      </c>
      <c r="H7" s="135">
        <f t="shared" si="2"/>
        <v>467122.62288934033</v>
      </c>
      <c r="I7" s="136">
        <f t="shared" si="0"/>
        <v>32992.840975884057</v>
      </c>
      <c r="J7" s="137">
        <f t="shared" si="1"/>
        <v>0.22692082655192067</v>
      </c>
      <c r="K7" s="135">
        <f t="shared" si="3"/>
        <v>434129.78191345627</v>
      </c>
      <c r="L7" s="134"/>
    </row>
    <row r="8" spans="1:12" ht="15.75" customHeight="1" x14ac:dyDescent="0.2">
      <c r="A8" s="3">
        <v>2023</v>
      </c>
      <c r="B8" s="80">
        <v>28576.184000000001</v>
      </c>
      <c r="C8" s="134"/>
      <c r="D8" s="14">
        <v>109302.80477022604</v>
      </c>
      <c r="E8" s="14">
        <v>170971.73694474399</v>
      </c>
      <c r="F8" s="14">
        <v>121518.87838683382</v>
      </c>
      <c r="G8" s="14">
        <v>81883.827873711474</v>
      </c>
      <c r="H8" s="135">
        <f t="shared" si="2"/>
        <v>483677.24797551532</v>
      </c>
      <c r="I8" s="136">
        <f t="shared" si="0"/>
        <v>33700.841855194871</v>
      </c>
      <c r="J8" s="137">
        <f t="shared" si="1"/>
        <v>0.22598293640588848</v>
      </c>
      <c r="K8" s="135">
        <f t="shared" si="3"/>
        <v>449976.40612032043</v>
      </c>
      <c r="L8" s="134"/>
    </row>
    <row r="9" spans="1:12" ht="15.75" customHeight="1" x14ac:dyDescent="0.2">
      <c r="A9" s="3">
        <v>2024</v>
      </c>
      <c r="B9" s="80">
        <v>29056.455999999998</v>
      </c>
      <c r="C9" s="134"/>
      <c r="D9" s="14">
        <v>112708.67779984286</v>
      </c>
      <c r="E9" s="14">
        <v>177163.03419676545</v>
      </c>
      <c r="F9" s="14">
        <v>125447.27347627524</v>
      </c>
      <c r="G9" s="14">
        <v>85508.871523643364</v>
      </c>
      <c r="H9" s="135">
        <f t="shared" si="2"/>
        <v>500827.85699652694</v>
      </c>
      <c r="I9" s="136">
        <f t="shared" si="0"/>
        <v>34267.24255864352</v>
      </c>
      <c r="J9" s="137">
        <f t="shared" si="1"/>
        <v>0.22504474586489395</v>
      </c>
      <c r="K9" s="135">
        <f t="shared" si="3"/>
        <v>466560.61443788343</v>
      </c>
      <c r="L9" s="134"/>
    </row>
    <row r="10" spans="1:12" ht="15.75" customHeight="1" x14ac:dyDescent="0.2">
      <c r="A10" s="3">
        <v>2025</v>
      </c>
      <c r="B10" s="80">
        <v>29776.863999999998</v>
      </c>
      <c r="C10" s="134"/>
      <c r="D10" s="14">
        <v>116220.67775930616</v>
      </c>
      <c r="E10" s="14">
        <v>183578.53319316808</v>
      </c>
      <c r="F10" s="14">
        <v>129502.66354940653</v>
      </c>
      <c r="G10" s="14">
        <v>89294.397918521892</v>
      </c>
      <c r="H10" s="135">
        <f t="shared" si="2"/>
        <v>518596.27242040267</v>
      </c>
      <c r="I10" s="136">
        <f t="shared" si="0"/>
        <v>35116.843613816498</v>
      </c>
      <c r="J10" s="137">
        <f t="shared" si="1"/>
        <v>0.22410627291414714</v>
      </c>
      <c r="K10" s="135">
        <f t="shared" si="3"/>
        <v>483479.42880658619</v>
      </c>
      <c r="L10" s="134"/>
    </row>
    <row r="11" spans="1:12" ht="15.75" customHeight="1" x14ac:dyDescent="0.2">
      <c r="A11" s="3">
        <v>2026</v>
      </c>
      <c r="B11" s="80">
        <v>30377.203999999998</v>
      </c>
      <c r="C11" s="134"/>
      <c r="D11" s="14">
        <v>119720.43527052084</v>
      </c>
      <c r="E11" s="14">
        <v>190410.20167598131</v>
      </c>
      <c r="F11" s="14">
        <v>133360.2027266167</v>
      </c>
      <c r="G11" s="14">
        <v>92595.848710431819</v>
      </c>
      <c r="H11" s="135">
        <f t="shared" si="2"/>
        <v>536086.68838355062</v>
      </c>
      <c r="I11" s="136">
        <f t="shared" si="0"/>
        <v>35824.844493127312</v>
      </c>
      <c r="J11" s="137">
        <f t="shared" si="1"/>
        <v>0.22332290255426973</v>
      </c>
      <c r="K11" s="135">
        <f t="shared" si="3"/>
        <v>500261.8438904233</v>
      </c>
      <c r="L11" s="134"/>
    </row>
    <row r="12" spans="1:12" ht="15.75" customHeight="1" x14ac:dyDescent="0.2">
      <c r="A12" s="3">
        <v>2027</v>
      </c>
      <c r="B12" s="80">
        <v>30977.543999999998</v>
      </c>
      <c r="C12" s="134"/>
      <c r="D12" s="14">
        <v>123325.58110740568</v>
      </c>
      <c r="E12" s="14">
        <v>197496.10301188068</v>
      </c>
      <c r="F12" s="14">
        <v>137332.64771422383</v>
      </c>
      <c r="G12" s="14">
        <v>96019.36289697203</v>
      </c>
      <c r="H12" s="135">
        <f t="shared" si="2"/>
        <v>554173.69473048218</v>
      </c>
      <c r="I12" s="136">
        <f t="shared" si="0"/>
        <v>36532.845372438132</v>
      </c>
      <c r="J12" s="137">
        <f t="shared" si="1"/>
        <v>0.22253957970232432</v>
      </c>
      <c r="K12" s="135">
        <f t="shared" si="3"/>
        <v>517640.84935804404</v>
      </c>
      <c r="L12" s="134"/>
    </row>
    <row r="13" spans="1:12" ht="15.75" customHeight="1" x14ac:dyDescent="0.2">
      <c r="A13" s="3">
        <v>2028</v>
      </c>
      <c r="B13" s="80">
        <v>31577.883999999998</v>
      </c>
      <c r="C13" s="134"/>
      <c r="D13" s="14">
        <v>127039.28883245807</v>
      </c>
      <c r="E13" s="14">
        <v>204845.6981903376</v>
      </c>
      <c r="F13" s="14">
        <v>141423.42125005546</v>
      </c>
      <c r="G13" s="14">
        <v>99569.45348568006</v>
      </c>
      <c r="H13" s="135">
        <f t="shared" si="2"/>
        <v>572877.86175853119</v>
      </c>
      <c r="I13" s="136">
        <f t="shared" si="0"/>
        <v>37240.846251748946</v>
      </c>
      <c r="J13" s="137">
        <f t="shared" si="1"/>
        <v>0.22175632418835781</v>
      </c>
      <c r="K13" s="135">
        <f t="shared" si="3"/>
        <v>535637.01550678222</v>
      </c>
      <c r="L13" s="134"/>
    </row>
    <row r="14" spans="1:12" ht="15.75" customHeight="1" x14ac:dyDescent="0.2">
      <c r="A14" s="3">
        <v>2029</v>
      </c>
      <c r="B14" s="80">
        <v>32298.291999999998</v>
      </c>
      <c r="C14" s="134"/>
      <c r="D14" s="14">
        <v>130864.8275737787</v>
      </c>
      <c r="E14" s="14">
        <v>212468.80028089773</v>
      </c>
      <c r="F14" s="14">
        <v>145636.0480261762</v>
      </c>
      <c r="G14" s="14">
        <v>103250.80034195526</v>
      </c>
      <c r="H14" s="135">
        <f t="shared" si="2"/>
        <v>592220.47622280789</v>
      </c>
      <c r="I14" s="136">
        <f t="shared" si="0"/>
        <v>38090.447306921924</v>
      </c>
      <c r="J14" s="137">
        <f t="shared" si="1"/>
        <v>0.22097315582270435</v>
      </c>
      <c r="K14" s="135">
        <f t="shared" si="3"/>
        <v>554130.02891588595</v>
      </c>
      <c r="L14" s="134"/>
    </row>
    <row r="15" spans="1:12" ht="15.75" customHeight="1" x14ac:dyDescent="0.2">
      <c r="A15" s="3">
        <v>2030</v>
      </c>
      <c r="B15" s="80">
        <v>32898.631999999998</v>
      </c>
      <c r="C15" s="134"/>
      <c r="D15" s="14">
        <v>134805.5649028421</v>
      </c>
      <c r="E15" s="14">
        <v>220375.58753544459</v>
      </c>
      <c r="F15" s="14">
        <v>149974.15772583272</v>
      </c>
      <c r="G15" s="14">
        <v>107068.2563582366</v>
      </c>
      <c r="H15" s="135">
        <f t="shared" si="2"/>
        <v>612223.56652235601</v>
      </c>
      <c r="I15" s="136">
        <f t="shared" si="0"/>
        <v>38798.448186232745</v>
      </c>
      <c r="J15" s="137">
        <f t="shared" si="1"/>
        <v>0.22019009439408688</v>
      </c>
      <c r="K15" s="135">
        <f t="shared" si="3"/>
        <v>573425.1183361233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opLeftCell="A81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3"/>
    </row>
    <row r="3" spans="1:16" x14ac:dyDescent="0.2">
      <c r="A3" t="str">
        <f>A2</f>
        <v>Balanced energy-protein supplementation</v>
      </c>
      <c r="B3" s="89" t="s">
        <v>255</v>
      </c>
      <c r="C3" s="23"/>
    </row>
    <row r="4" spans="1:16" x14ac:dyDescent="0.2">
      <c r="A4" t="str">
        <f>'Programs to include'!A3</f>
        <v>Birth age program</v>
      </c>
      <c r="B4" s="89" t="s">
        <v>254</v>
      </c>
      <c r="C4" s="23"/>
    </row>
    <row r="5" spans="1:16" x14ac:dyDescent="0.2">
      <c r="A5" t="str">
        <f>A4</f>
        <v>Birth age program</v>
      </c>
      <c r="B5" s="89" t="s">
        <v>255</v>
      </c>
      <c r="C5" s="23"/>
    </row>
    <row r="6" spans="1:16" x14ac:dyDescent="0.2">
      <c r="A6" t="str">
        <f>'Programs to include'!A4</f>
        <v>Calcium supplementation</v>
      </c>
      <c r="B6" s="89" t="s">
        <v>254</v>
      </c>
      <c r="C6" s="23"/>
    </row>
    <row r="7" spans="1:16" x14ac:dyDescent="0.2">
      <c r="A7" t="str">
        <f>A6</f>
        <v>Calcium supplementation</v>
      </c>
      <c r="B7" s="89" t="s">
        <v>255</v>
      </c>
      <c r="C7" s="23"/>
    </row>
    <row r="8" spans="1:16" x14ac:dyDescent="0.2">
      <c r="A8" t="str">
        <f>'Programs to include'!A5</f>
        <v>Cash transfers</v>
      </c>
      <c r="B8" s="89" t="s">
        <v>254</v>
      </c>
      <c r="C8" s="23"/>
    </row>
    <row r="9" spans="1:16" x14ac:dyDescent="0.2">
      <c r="A9" t="str">
        <f>A8</f>
        <v>Cash transfers</v>
      </c>
      <c r="B9" s="89" t="s">
        <v>255</v>
      </c>
      <c r="C9" s="23"/>
    </row>
    <row r="10" spans="1:16" x14ac:dyDescent="0.2">
      <c r="A10" t="str">
        <f>'Programs to include'!A6</f>
        <v>Family Planning</v>
      </c>
      <c r="B10" s="89" t="s">
        <v>254</v>
      </c>
      <c r="C10" s="23"/>
    </row>
    <row r="11" spans="1:16" x14ac:dyDescent="0.2">
      <c r="A11" t="str">
        <f>A10</f>
        <v>Family Planning</v>
      </c>
      <c r="B11" s="89" t="s">
        <v>255</v>
      </c>
      <c r="C11" s="23"/>
    </row>
    <row r="12" spans="1:16" x14ac:dyDescent="0.2">
      <c r="A12" t="str">
        <f>'Programs to include'!A7</f>
        <v>IFA fortification of maize</v>
      </c>
      <c r="B12" s="89" t="s">
        <v>254</v>
      </c>
      <c r="C12" s="23"/>
    </row>
    <row r="13" spans="1:16" x14ac:dyDescent="0.2">
      <c r="A13" t="str">
        <f>A12</f>
        <v>IFA fortification of maize</v>
      </c>
      <c r="B13" s="89" t="s">
        <v>255</v>
      </c>
      <c r="C13" s="23"/>
    </row>
    <row r="14" spans="1:16" x14ac:dyDescent="0.2">
      <c r="A14" t="str">
        <f>'Programs to include'!A8</f>
        <v>IFA fortification of rice</v>
      </c>
      <c r="B14" s="89" t="s">
        <v>254</v>
      </c>
      <c r="C14" s="23"/>
    </row>
    <row r="15" spans="1:16" x14ac:dyDescent="0.2">
      <c r="A15" t="str">
        <f>A14</f>
        <v>IFA fortification of rice</v>
      </c>
      <c r="B15" s="89" t="s">
        <v>255</v>
      </c>
      <c r="C15" s="23"/>
    </row>
    <row r="16" spans="1:16" x14ac:dyDescent="0.2">
      <c r="A16" t="str">
        <f>'Programs to include'!A9</f>
        <v>IFA fortification of wheat flour</v>
      </c>
      <c r="B16" s="89" t="s">
        <v>254</v>
      </c>
      <c r="C16" s="23"/>
    </row>
    <row r="17" spans="1:3" x14ac:dyDescent="0.2">
      <c r="A17" t="str">
        <f>A16</f>
        <v>IFA fortification of wheat flour</v>
      </c>
      <c r="B17" s="89" t="s">
        <v>255</v>
      </c>
      <c r="C17" s="23"/>
    </row>
    <row r="18" spans="1:3" x14ac:dyDescent="0.2">
      <c r="A18" t="str">
        <f>'Programs to include'!A10</f>
        <v>IFAS not poor: community</v>
      </c>
      <c r="B18" s="89" t="s">
        <v>254</v>
      </c>
      <c r="C18" s="23"/>
    </row>
    <row r="19" spans="1:3" x14ac:dyDescent="0.2">
      <c r="A19" t="str">
        <f>A18</f>
        <v>IFAS not poor: community</v>
      </c>
      <c r="B19" s="89" t="s">
        <v>255</v>
      </c>
      <c r="C19" s="23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2">
      <c r="A21" t="str">
        <f>A20</f>
        <v>IFAS not poor: community (malaria area)</v>
      </c>
      <c r="B21" s="89" t="s">
        <v>255</v>
      </c>
      <c r="C21" s="23"/>
    </row>
    <row r="22" spans="1:3" x14ac:dyDescent="0.2">
      <c r="A22" t="str">
        <f>'Programs to include'!A12</f>
        <v>IFAS not poor: hospital</v>
      </c>
      <c r="B22" s="89" t="s">
        <v>254</v>
      </c>
      <c r="C22" s="23"/>
    </row>
    <row r="23" spans="1:3" x14ac:dyDescent="0.2">
      <c r="A23" t="str">
        <f>A22</f>
        <v>IFAS not poor: hospital</v>
      </c>
      <c r="B23" s="89" t="s">
        <v>255</v>
      </c>
      <c r="C23" s="23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2">
      <c r="A25" t="str">
        <f>A24</f>
        <v>IFAS not poor: hospital (malaria area)</v>
      </c>
      <c r="B25" s="89" t="s">
        <v>255</v>
      </c>
      <c r="C25" s="23"/>
    </row>
    <row r="26" spans="1:3" x14ac:dyDescent="0.2">
      <c r="A26" t="str">
        <f>'Programs to include'!A14</f>
        <v>IFAS not poor: retailer</v>
      </c>
      <c r="B26" s="89" t="s">
        <v>254</v>
      </c>
      <c r="C26" s="23"/>
    </row>
    <row r="27" spans="1:3" x14ac:dyDescent="0.2">
      <c r="A27" t="str">
        <f>A26</f>
        <v>IFAS not poor: retailer</v>
      </c>
      <c r="B27" s="89" t="s">
        <v>255</v>
      </c>
      <c r="C27" s="23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2">
      <c r="A29" t="str">
        <f>A28</f>
        <v>IFAS not poor: retailer (malaria area)</v>
      </c>
      <c r="B29" s="89" t="s">
        <v>255</v>
      </c>
      <c r="C29" s="23"/>
    </row>
    <row r="30" spans="1:3" x14ac:dyDescent="0.2">
      <c r="A30" t="str">
        <f>'Programs to include'!A16</f>
        <v>IFAS not poor: school</v>
      </c>
      <c r="B30" s="89" t="s">
        <v>254</v>
      </c>
      <c r="C30" s="23"/>
    </row>
    <row r="31" spans="1:3" x14ac:dyDescent="0.2">
      <c r="A31" t="str">
        <f>A30</f>
        <v>IFAS not poor: school</v>
      </c>
      <c r="B31" s="89" t="s">
        <v>255</v>
      </c>
      <c r="C31" s="23"/>
    </row>
    <row r="32" spans="1:3" x14ac:dyDescent="0.2">
      <c r="A32" t="str">
        <f>'Programs to include'!A17</f>
        <v>IFAS not poor: school (malaria area)</v>
      </c>
      <c r="B32" s="89" t="s">
        <v>254</v>
      </c>
      <c r="C32" s="23"/>
    </row>
    <row r="33" spans="1:3" x14ac:dyDescent="0.2">
      <c r="A33" t="str">
        <f>A32</f>
        <v>IFAS not poor: school (malaria area)</v>
      </c>
      <c r="B33" s="89" t="s">
        <v>255</v>
      </c>
      <c r="C33" s="23"/>
    </row>
    <row r="34" spans="1:3" x14ac:dyDescent="0.2">
      <c r="A34" t="str">
        <f>'Programs to include'!A18</f>
        <v>IFAS poor: community</v>
      </c>
      <c r="B34" s="89" t="s">
        <v>254</v>
      </c>
      <c r="C34" s="23"/>
    </row>
    <row r="35" spans="1:3" x14ac:dyDescent="0.2">
      <c r="A35" t="str">
        <f>A34</f>
        <v>IFAS poor: community</v>
      </c>
      <c r="B35" s="89" t="s">
        <v>255</v>
      </c>
      <c r="C35" s="23"/>
    </row>
    <row r="36" spans="1:3" x14ac:dyDescent="0.2">
      <c r="A36" t="str">
        <f>'Programs to include'!A19</f>
        <v>IFAS poor: community (malaria area)</v>
      </c>
      <c r="B36" s="89" t="s">
        <v>254</v>
      </c>
      <c r="C36" s="23"/>
    </row>
    <row r="37" spans="1:3" x14ac:dyDescent="0.2">
      <c r="A37" t="str">
        <f>A36</f>
        <v>IFAS poor: community (malaria area)</v>
      </c>
      <c r="B37" s="89" t="s">
        <v>255</v>
      </c>
      <c r="C37" s="23"/>
    </row>
    <row r="38" spans="1:3" x14ac:dyDescent="0.2">
      <c r="A38" t="str">
        <f>'Programs to include'!A20</f>
        <v>IFAS poor: hospital</v>
      </c>
      <c r="B38" s="89" t="s">
        <v>254</v>
      </c>
      <c r="C38" s="23"/>
    </row>
    <row r="39" spans="1:3" x14ac:dyDescent="0.2">
      <c r="A39" t="str">
        <f>A38</f>
        <v>IFAS poor: hospital</v>
      </c>
      <c r="B39" s="89" t="s">
        <v>255</v>
      </c>
      <c r="C39" s="23"/>
    </row>
    <row r="40" spans="1:3" x14ac:dyDescent="0.2">
      <c r="A40" t="str">
        <f>'Programs to include'!A21</f>
        <v>IFAS poor: hospital (malaria area)</v>
      </c>
      <c r="B40" s="89" t="s">
        <v>254</v>
      </c>
      <c r="C40" s="23"/>
    </row>
    <row r="41" spans="1:3" x14ac:dyDescent="0.2">
      <c r="A41" t="str">
        <f>A40</f>
        <v>IFAS poor: hospital (malaria area)</v>
      </c>
      <c r="B41" s="89" t="s">
        <v>255</v>
      </c>
      <c r="C41" s="23"/>
    </row>
    <row r="42" spans="1:3" x14ac:dyDescent="0.2">
      <c r="A42" t="str">
        <f>'Programs to include'!A22</f>
        <v>IFAS poor: school</v>
      </c>
      <c r="B42" s="89" t="s">
        <v>254</v>
      </c>
      <c r="C42" s="23"/>
    </row>
    <row r="43" spans="1:3" x14ac:dyDescent="0.2">
      <c r="A43" t="str">
        <f>A42</f>
        <v>IFAS poor: school</v>
      </c>
      <c r="B43" s="89" t="s">
        <v>255</v>
      </c>
      <c r="C43" s="23"/>
    </row>
    <row r="44" spans="1:3" x14ac:dyDescent="0.2">
      <c r="A44" t="str">
        <f>'Programs to include'!A23</f>
        <v>IFAS poor: school (malaria area)</v>
      </c>
      <c r="B44" s="89" t="s">
        <v>254</v>
      </c>
      <c r="C44" s="23"/>
    </row>
    <row r="45" spans="1:3" x14ac:dyDescent="0.2">
      <c r="A45" t="str">
        <f>A44</f>
        <v>IFAS poor: school (malaria area)</v>
      </c>
      <c r="B45" s="89" t="s">
        <v>255</v>
      </c>
      <c r="C45" s="23"/>
    </row>
    <row r="46" spans="1:3" x14ac:dyDescent="0.2">
      <c r="A46" t="str">
        <f>'Programs to include'!A24</f>
        <v>IPTp</v>
      </c>
      <c r="B46" s="89" t="s">
        <v>254</v>
      </c>
      <c r="C46" s="23"/>
    </row>
    <row r="47" spans="1:3" x14ac:dyDescent="0.2">
      <c r="A47" t="str">
        <f>A46</f>
        <v>IPTp</v>
      </c>
      <c r="B47" s="89" t="s">
        <v>255</v>
      </c>
      <c r="C47" s="23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2">
      <c r="A49" t="str">
        <f>A48</f>
        <v>Iron and folic acid supplementation for pregnant women</v>
      </c>
      <c r="B49" s="89" t="s">
        <v>255</v>
      </c>
      <c r="C49" s="23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2">
      <c r="A52" t="str">
        <f>'Programs to include'!A27</f>
        <v>Iron and iodine fortification of salt</v>
      </c>
      <c r="B52" s="89" t="s">
        <v>254</v>
      </c>
      <c r="C52" s="23"/>
    </row>
    <row r="53" spans="1:3" x14ac:dyDescent="0.2">
      <c r="A53" t="str">
        <f>A52</f>
        <v>Iron and iodine fortification of salt</v>
      </c>
      <c r="B53" s="89" t="s">
        <v>255</v>
      </c>
      <c r="C53" s="23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2">
      <c r="A55" t="str">
        <f>A54</f>
        <v>Long-lasting insecticide-treated bednets</v>
      </c>
      <c r="B55" s="89" t="s">
        <v>255</v>
      </c>
      <c r="C55" s="23"/>
    </row>
    <row r="56" spans="1:3" x14ac:dyDescent="0.2">
      <c r="A56" t="str">
        <f>'Programs to include'!A29</f>
        <v>Mg for eclampsia</v>
      </c>
      <c r="B56" s="89" t="s">
        <v>254</v>
      </c>
      <c r="C56" s="23"/>
    </row>
    <row r="57" spans="1:3" x14ac:dyDescent="0.2">
      <c r="A57" t="str">
        <f>A56</f>
        <v>Mg for eclampsia</v>
      </c>
      <c r="B57" s="89" t="s">
        <v>255</v>
      </c>
      <c r="C57" s="23"/>
    </row>
    <row r="58" spans="1:3" x14ac:dyDescent="0.2">
      <c r="A58" t="str">
        <f>'Programs to include'!A30</f>
        <v>Mg for pre-eclampsia</v>
      </c>
      <c r="B58" s="89" t="s">
        <v>254</v>
      </c>
      <c r="C58" s="23"/>
    </row>
    <row r="59" spans="1:3" x14ac:dyDescent="0.2">
      <c r="A59" t="str">
        <f>A58</f>
        <v>Mg for pre-eclampsia</v>
      </c>
      <c r="B59" s="89" t="s">
        <v>255</v>
      </c>
      <c r="C59" s="23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2">
      <c r="A61" t="str">
        <f>A60</f>
        <v>Multiple micronutrient supplementation</v>
      </c>
      <c r="B61" s="89" t="s">
        <v>255</v>
      </c>
      <c r="C61" s="23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2">
      <c r="A63" t="str">
        <f>A62</f>
        <v>Multiple micronutrient supplementation (malaria area)</v>
      </c>
      <c r="B63" s="89" t="s">
        <v>255</v>
      </c>
      <c r="C63" s="23"/>
    </row>
    <row r="64" spans="1:3" x14ac:dyDescent="0.2">
      <c r="A64" t="str">
        <f>'Programs to include'!A33</f>
        <v>Oral rehydration salts</v>
      </c>
      <c r="B64" s="89" t="s">
        <v>254</v>
      </c>
      <c r="C64" s="23"/>
    </row>
    <row r="65" spans="1:3" x14ac:dyDescent="0.2">
      <c r="A65" t="str">
        <f>A64</f>
        <v>Oral rehydration salts</v>
      </c>
      <c r="B65" s="89" t="s">
        <v>255</v>
      </c>
      <c r="C65" s="23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2">
      <c r="A67" t="str">
        <f>A66</f>
        <v>Public provision of complementary foods</v>
      </c>
      <c r="B67" s="89" t="s">
        <v>255</v>
      </c>
      <c r="C67" s="23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2">
      <c r="A69" t="str">
        <f>A68</f>
        <v>Public provision of complementary foods with iron</v>
      </c>
      <c r="B69" s="89" t="s">
        <v>255</v>
      </c>
      <c r="C69" s="23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2">
      <c r="A72" t="str">
        <f>'Programs to include'!A37</f>
        <v>Sprinkles</v>
      </c>
      <c r="B72" s="89" t="s">
        <v>254</v>
      </c>
      <c r="C72" s="23"/>
    </row>
    <row r="73" spans="1:3" x14ac:dyDescent="0.2">
      <c r="A73" t="str">
        <f>A72</f>
        <v>Sprinkles</v>
      </c>
      <c r="B73" s="89" t="s">
        <v>255</v>
      </c>
      <c r="C73" s="23"/>
    </row>
    <row r="74" spans="1:3" x14ac:dyDescent="0.2">
      <c r="A74" t="str">
        <f>'Programs to include'!A38</f>
        <v>Sprinkles (malaria area)</v>
      </c>
      <c r="B74" s="89" t="s">
        <v>254</v>
      </c>
      <c r="C74" s="23"/>
    </row>
    <row r="75" spans="1:3" x14ac:dyDescent="0.2">
      <c r="A75" t="str">
        <f>A74</f>
        <v>Sprinkles (malaria area)</v>
      </c>
      <c r="B75" s="89" t="s">
        <v>255</v>
      </c>
      <c r="C75" s="23"/>
    </row>
    <row r="76" spans="1:3" x14ac:dyDescent="0.2">
      <c r="A76" t="str">
        <f>'Programs to include'!A39</f>
        <v>Treatment of MAM</v>
      </c>
      <c r="B76" s="89" t="s">
        <v>254</v>
      </c>
      <c r="C76" s="23"/>
    </row>
    <row r="77" spans="1:3" x14ac:dyDescent="0.2">
      <c r="A77" t="str">
        <f>A76</f>
        <v>Treatment of MAM</v>
      </c>
      <c r="B77" s="89" t="s">
        <v>255</v>
      </c>
      <c r="C77" s="23"/>
    </row>
    <row r="78" spans="1:3" x14ac:dyDescent="0.2">
      <c r="A78" t="str">
        <f>'Programs to include'!A40</f>
        <v>Treatment of SAM</v>
      </c>
      <c r="B78" s="89" t="s">
        <v>254</v>
      </c>
      <c r="C78" s="23"/>
    </row>
    <row r="79" spans="1:3" x14ac:dyDescent="0.2">
      <c r="A79" t="str">
        <f>A78</f>
        <v>Treatment of SAM</v>
      </c>
      <c r="B79" s="89" t="s">
        <v>255</v>
      </c>
      <c r="C79" s="23"/>
    </row>
    <row r="80" spans="1:3" x14ac:dyDescent="0.2">
      <c r="A80" t="str">
        <f>'Programs to include'!A41</f>
        <v>Vitamin A supplementation</v>
      </c>
      <c r="B80" s="89" t="s">
        <v>254</v>
      </c>
      <c r="C80" s="23"/>
    </row>
    <row r="81" spans="1:3" x14ac:dyDescent="0.2">
      <c r="A81" t="str">
        <f>A80</f>
        <v>Vitamin A supplementation</v>
      </c>
      <c r="B81" s="89" t="s">
        <v>255</v>
      </c>
      <c r="C81" s="23"/>
    </row>
    <row r="82" spans="1:3" x14ac:dyDescent="0.2">
      <c r="A82" t="str">
        <f>'Programs to include'!A42</f>
        <v>WASH: Handwashing</v>
      </c>
      <c r="B82" s="89" t="s">
        <v>254</v>
      </c>
      <c r="C82" s="23"/>
    </row>
    <row r="83" spans="1:3" x14ac:dyDescent="0.2">
      <c r="A83" t="str">
        <f>A82</f>
        <v>WASH: Handwashing</v>
      </c>
      <c r="B83" s="89" t="s">
        <v>255</v>
      </c>
      <c r="C83" s="23"/>
    </row>
    <row r="84" spans="1:3" x14ac:dyDescent="0.2">
      <c r="A84" t="str">
        <f>'Programs to include'!A43</f>
        <v>WASH: Hygenic disposal</v>
      </c>
      <c r="B84" s="89" t="s">
        <v>254</v>
      </c>
      <c r="C84" s="23"/>
    </row>
    <row r="85" spans="1:3" x14ac:dyDescent="0.2">
      <c r="A85" t="str">
        <f>A84</f>
        <v>WASH: Hygenic disposal</v>
      </c>
      <c r="B85" s="89" t="s">
        <v>255</v>
      </c>
      <c r="C85" s="23"/>
    </row>
    <row r="86" spans="1:3" x14ac:dyDescent="0.2">
      <c r="A86" t="str">
        <f>'Programs to include'!A44</f>
        <v>WASH: Improved sanitation</v>
      </c>
      <c r="B86" s="89" t="s">
        <v>254</v>
      </c>
      <c r="C86" s="23"/>
    </row>
    <row r="87" spans="1:3" x14ac:dyDescent="0.2">
      <c r="A87" t="str">
        <f>A86</f>
        <v>WASH: Improved sanitation</v>
      </c>
      <c r="B87" s="89" t="s">
        <v>255</v>
      </c>
      <c r="C87" s="23"/>
    </row>
    <row r="88" spans="1:3" x14ac:dyDescent="0.2">
      <c r="A88" t="str">
        <f>'Programs to include'!A45</f>
        <v>WASH: Improved water source</v>
      </c>
      <c r="B88" s="89" t="s">
        <v>254</v>
      </c>
      <c r="C88" s="23"/>
    </row>
    <row r="89" spans="1:3" x14ac:dyDescent="0.2">
      <c r="A89" t="str">
        <f>A88</f>
        <v>WASH: Improved water source</v>
      </c>
      <c r="B89" s="89" t="s">
        <v>255</v>
      </c>
      <c r="C89" s="23"/>
    </row>
    <row r="90" spans="1:3" x14ac:dyDescent="0.2">
      <c r="A90" t="str">
        <f>'Programs to include'!A46</f>
        <v>WASH: Piped water</v>
      </c>
      <c r="B90" s="89" t="s">
        <v>254</v>
      </c>
      <c r="C90" s="23"/>
    </row>
    <row r="91" spans="1:3" x14ac:dyDescent="0.2">
      <c r="A91" t="str">
        <f>A90</f>
        <v>WASH: Piped water</v>
      </c>
      <c r="B91" s="89" t="s">
        <v>255</v>
      </c>
      <c r="C91" s="23"/>
    </row>
    <row r="92" spans="1:3" x14ac:dyDescent="0.2">
      <c r="A92" t="str">
        <f>'Programs to include'!A47</f>
        <v>Zinc for treatment + ORS</v>
      </c>
      <c r="B92" s="89" t="s">
        <v>254</v>
      </c>
      <c r="C92" s="23"/>
    </row>
    <row r="93" spans="1:3" x14ac:dyDescent="0.2">
      <c r="A93" t="str">
        <f>A92</f>
        <v>Zinc for treatment + ORS</v>
      </c>
      <c r="B93" s="89" t="s">
        <v>255</v>
      </c>
      <c r="C93" s="23"/>
    </row>
    <row r="94" spans="1:3" x14ac:dyDescent="0.2">
      <c r="A94" t="str">
        <f>'Programs to include'!A48</f>
        <v>Zinc supplementation</v>
      </c>
      <c r="B94" s="89" t="s">
        <v>254</v>
      </c>
      <c r="C94" s="23"/>
    </row>
    <row r="95" spans="1:3" x14ac:dyDescent="0.2">
      <c r="A95" t="str">
        <f>A94</f>
        <v>Zinc supplementation</v>
      </c>
      <c r="B95" s="89" t="s">
        <v>255</v>
      </c>
      <c r="C95" s="23"/>
    </row>
    <row r="96" spans="1:3" x14ac:dyDescent="0.2">
      <c r="A96" t="str">
        <f>'Programs to include'!A49</f>
        <v>IYCF 1</v>
      </c>
      <c r="B96" s="89" t="s">
        <v>254</v>
      </c>
      <c r="C96" s="23"/>
    </row>
    <row r="97" spans="1:4" x14ac:dyDescent="0.2">
      <c r="A97" t="str">
        <f>A96</f>
        <v>IYCF 1</v>
      </c>
      <c r="B97" s="89" t="s">
        <v>255</v>
      </c>
      <c r="C97" s="23">
        <v>0</v>
      </c>
      <c r="D97">
        <v>6.0069681276812836E-2</v>
      </c>
    </row>
    <row r="98" spans="1:4" x14ac:dyDescent="0.2">
      <c r="A98" t="str">
        <f>'Programs to include'!A50</f>
        <v>IYCF 2</v>
      </c>
      <c r="B98" s="89" t="s">
        <v>254</v>
      </c>
      <c r="C98" s="23"/>
    </row>
    <row r="99" spans="1:4" x14ac:dyDescent="0.2">
      <c r="A99" t="str">
        <f>A98</f>
        <v>IYCF 2</v>
      </c>
      <c r="B99" s="89" t="s">
        <v>255</v>
      </c>
      <c r="C99" s="23"/>
    </row>
    <row r="100" spans="1:4" x14ac:dyDescent="0.2">
      <c r="A100" t="str">
        <f>'Programs to include'!A51</f>
        <v>IYCF 3</v>
      </c>
      <c r="B100" s="89" t="s">
        <v>254</v>
      </c>
      <c r="C100" s="23"/>
    </row>
    <row r="101" spans="1:4" x14ac:dyDescent="0.2">
      <c r="A101" t="str">
        <f>A100</f>
        <v>IYCF 3</v>
      </c>
      <c r="B101" s="89" t="s">
        <v>255</v>
      </c>
      <c r="C101" s="23"/>
    </row>
    <row r="102" spans="1:4" x14ac:dyDescent="0.2">
      <c r="A102" s="154" t="s">
        <v>274</v>
      </c>
      <c r="B102" s="154" t="s">
        <v>254</v>
      </c>
      <c r="C102" s="157"/>
    </row>
    <row r="103" spans="1:4" x14ac:dyDescent="0.2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15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0.11212209302325582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0.11210000000000001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0.16396802325581394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0.32077034883720934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0.33189825581395349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0.20159999999999997</v>
      </c>
    </row>
    <row r="17" spans="1:11" x14ac:dyDescent="0.2">
      <c r="B17" s="10" t="s">
        <v>9</v>
      </c>
      <c r="K17" s="97">
        <f>'Prevalence of anaemia'!F3</f>
        <v>0.20159999999999997</v>
      </c>
    </row>
    <row r="18" spans="1:11" x14ac:dyDescent="0.2">
      <c r="B18" s="10" t="s">
        <v>10</v>
      </c>
      <c r="K18" s="97">
        <f>'Prevalence of anaemia'!G3</f>
        <v>0.20159999999999997</v>
      </c>
    </row>
    <row r="19" spans="1:11" x14ac:dyDescent="0.2">
      <c r="B19" s="10" t="s">
        <v>111</v>
      </c>
      <c r="K19" s="97">
        <f>'Prevalence of anaemia'!H3</f>
        <v>0.15582000000000001</v>
      </c>
    </row>
    <row r="20" spans="1:11" x14ac:dyDescent="0.2">
      <c r="B20" s="10" t="s">
        <v>112</v>
      </c>
      <c r="K20" s="97">
        <f>'Prevalence of anaemia'!I3</f>
        <v>0.16581599999999999</v>
      </c>
    </row>
    <row r="21" spans="1:11" x14ac:dyDescent="0.2">
      <c r="B21" s="10" t="s">
        <v>113</v>
      </c>
      <c r="K21" s="97">
        <f>'Prevalence of anaemia'!J3</f>
        <v>0.16581599999999999</v>
      </c>
    </row>
    <row r="22" spans="1:11" x14ac:dyDescent="0.2">
      <c r="B22" s="10" t="s">
        <v>114</v>
      </c>
      <c r="K22" s="97">
        <f>'Prevalence of anaemia'!K3</f>
        <v>0.16581599999999999</v>
      </c>
    </row>
    <row r="23" spans="1:11" x14ac:dyDescent="0.2">
      <c r="B23" s="10" t="s">
        <v>107</v>
      </c>
      <c r="K23" s="97">
        <f>'Prevalence of anaemia'!L3</f>
        <v>0.1113</v>
      </c>
    </row>
    <row r="24" spans="1:11" x14ac:dyDescent="0.2">
      <c r="B24" s="10" t="s">
        <v>108</v>
      </c>
      <c r="K24" s="97">
        <f>'Prevalence of anaemia'!M3</f>
        <v>0.11843999999999999</v>
      </c>
    </row>
    <row r="25" spans="1:11" x14ac:dyDescent="0.2">
      <c r="B25" s="10" t="s">
        <v>109</v>
      </c>
      <c r="K25" s="97">
        <f>'Prevalence of anaemia'!N3</f>
        <v>0.11843999999999999</v>
      </c>
    </row>
    <row r="26" spans="1:11" x14ac:dyDescent="0.2">
      <c r="B26" s="10" t="s">
        <v>110</v>
      </c>
      <c r="K26" s="97">
        <f>'Prevalence of anaemia'!O3</f>
        <v>0.11843999999999999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0.58524095926883613</v>
      </c>
      <c r="D2" s="81">
        <f t="shared" si="0"/>
        <v>0.58528613859099543</v>
      </c>
      <c r="E2" s="81">
        <f t="shared" si="0"/>
        <v>0.49133550353948008</v>
      </c>
      <c r="F2" s="81">
        <f t="shared" si="0"/>
        <v>0.29651363959267041</v>
      </c>
      <c r="G2" s="81">
        <f t="shared" si="0"/>
        <v>0.28592722343322596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0.30263694770790811</v>
      </c>
      <c r="D3" s="81">
        <f t="shared" si="1"/>
        <v>0.30261386140900459</v>
      </c>
      <c r="E3" s="81">
        <f t="shared" si="1"/>
        <v>0.34469647320470598</v>
      </c>
      <c r="F3" s="81">
        <f t="shared" si="1"/>
        <v>0.38271601157012031</v>
      </c>
      <c r="G3" s="81">
        <f t="shared" si="1"/>
        <v>0.38217452075282049</v>
      </c>
    </row>
    <row r="4" spans="1:7" ht="15.75" customHeight="1" x14ac:dyDescent="0.2">
      <c r="A4" s="11"/>
      <c r="B4" s="12" t="s">
        <v>25</v>
      </c>
      <c r="C4" s="81">
        <v>6.7694742595905383E-2</v>
      </c>
      <c r="D4" s="81">
        <v>6.7699999999999996E-2</v>
      </c>
      <c r="E4" s="81">
        <v>0.1084338352216259</v>
      </c>
      <c r="F4" s="81">
        <v>0.1923173573842179</v>
      </c>
      <c r="G4" s="81">
        <v>0.20218970880540649</v>
      </c>
    </row>
    <row r="5" spans="1:7" ht="15.75" customHeight="1" x14ac:dyDescent="0.2">
      <c r="A5" s="11"/>
      <c r="B5" s="12" t="s">
        <v>26</v>
      </c>
      <c r="C5" s="81">
        <v>4.442735042735043E-2</v>
      </c>
      <c r="D5" s="81">
        <v>4.4400000000000002E-2</v>
      </c>
      <c r="E5" s="81">
        <v>5.553418803418804E-2</v>
      </c>
      <c r="F5" s="81">
        <v>0.12845299145299144</v>
      </c>
      <c r="G5" s="81">
        <v>0.129708547008547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0.80111862745097995</v>
      </c>
      <c r="D14" s="84">
        <v>0.48628496732026144</v>
      </c>
      <c r="E14" s="83">
        <v>1.4313725490196076E-2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0.16776470588235293</v>
      </c>
      <c r="D15" s="84">
        <v>0.34792941176470593</v>
      </c>
      <c r="E15" s="83">
        <v>5.9264705882352955E-2</v>
      </c>
      <c r="F15" s="86">
        <v>1.823529411764706E-3</v>
      </c>
      <c r="G15" s="86">
        <v>0</v>
      </c>
    </row>
    <row r="16" spans="1:7" ht="15.75" customHeight="1" x14ac:dyDescent="0.2">
      <c r="B16" s="4" t="s">
        <v>39</v>
      </c>
      <c r="C16" s="83">
        <v>3.1095826893353936E-2</v>
      </c>
      <c r="D16" s="87">
        <v>0.16542812982998459</v>
      </c>
      <c r="E16" s="83">
        <v>0.92582148377125184</v>
      </c>
      <c r="F16" s="86">
        <v>0.79677743431221004</v>
      </c>
      <c r="G16" s="86">
        <v>0</v>
      </c>
    </row>
    <row r="17" spans="2:7" ht="15.75" customHeight="1" x14ac:dyDescent="0.2">
      <c r="B17" s="4" t="s">
        <v>40</v>
      </c>
      <c r="C17" s="83">
        <v>2.0839773313241494E-5</v>
      </c>
      <c r="D17" s="87">
        <v>3.5749108504806059E-4</v>
      </c>
      <c r="E17" s="83">
        <v>6.0008485619917891E-4</v>
      </c>
      <c r="F17" s="86">
        <v>0.20139903627602526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B3" sqref="B3:F3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1.5471152542372881</v>
      </c>
      <c r="C2" s="88">
        <v>1.5471152542372881</v>
      </c>
      <c r="D2" s="88">
        <v>5.2457389830508481</v>
      </c>
      <c r="E2" s="88">
        <v>5.052371186440678</v>
      </c>
      <c r="F2" s="88">
        <v>1.7646864406779661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E5" sqref="E5:O5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0.7984</v>
      </c>
      <c r="F2" s="97">
        <f t="shared" si="0"/>
        <v>0.7984</v>
      </c>
      <c r="G2" s="97">
        <f t="shared" si="0"/>
        <v>0.7984</v>
      </c>
      <c r="H2" s="97">
        <f t="shared" si="0"/>
        <v>0.84417999999999993</v>
      </c>
      <c r="I2" s="97">
        <f t="shared" si="0"/>
        <v>0.83418400000000004</v>
      </c>
      <c r="J2" s="97">
        <f t="shared" si="0"/>
        <v>0.83418400000000004</v>
      </c>
      <c r="K2" s="97">
        <f t="shared" si="0"/>
        <v>0.83418400000000004</v>
      </c>
      <c r="L2" s="97">
        <f t="shared" si="0"/>
        <v>0.88870000000000005</v>
      </c>
      <c r="M2" s="97">
        <f t="shared" si="0"/>
        <v>0.88156000000000001</v>
      </c>
      <c r="N2" s="97">
        <f t="shared" si="0"/>
        <v>0.88156000000000001</v>
      </c>
      <c r="O2" s="97">
        <f t="shared" si="0"/>
        <v>0.88156000000000001</v>
      </c>
    </row>
    <row r="3" spans="1:15" x14ac:dyDescent="0.2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0.20159999999999997</v>
      </c>
      <c r="F3" s="97">
        <f t="shared" si="1"/>
        <v>0.20159999999999997</v>
      </c>
      <c r="G3" s="97">
        <f t="shared" si="1"/>
        <v>0.20159999999999997</v>
      </c>
      <c r="H3" s="97">
        <f t="shared" si="1"/>
        <v>0.15582000000000001</v>
      </c>
      <c r="I3" s="97">
        <f t="shared" si="1"/>
        <v>0.16581599999999999</v>
      </c>
      <c r="J3" s="97">
        <f t="shared" si="1"/>
        <v>0.16581599999999999</v>
      </c>
      <c r="K3" s="97">
        <f t="shared" si="1"/>
        <v>0.16581599999999999</v>
      </c>
      <c r="L3" s="97">
        <f t="shared" si="1"/>
        <v>0.1113</v>
      </c>
      <c r="M3" s="97">
        <f t="shared" si="1"/>
        <v>0.11843999999999999</v>
      </c>
      <c r="N3" s="97">
        <f t="shared" si="1"/>
        <v>0.11843999999999999</v>
      </c>
      <c r="O3" s="97">
        <f>O6</f>
        <v>0.11843999999999999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0.48</v>
      </c>
      <c r="F5" s="100">
        <v>0.48</v>
      </c>
      <c r="G5" s="101">
        <v>0.48</v>
      </c>
      <c r="H5" s="102">
        <v>0.37100000000000005</v>
      </c>
      <c r="I5" s="102">
        <v>0.39479999999999998</v>
      </c>
      <c r="J5" s="102">
        <v>0.39479999999999998</v>
      </c>
      <c r="K5" s="102">
        <v>0.39479999999999998</v>
      </c>
      <c r="L5" s="102">
        <v>0.26500000000000001</v>
      </c>
      <c r="M5" s="102">
        <v>0.28199999999999997</v>
      </c>
      <c r="N5" s="102">
        <v>0.28199999999999997</v>
      </c>
      <c r="O5" s="102">
        <v>0.28199999999999997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0.20159999999999997</v>
      </c>
      <c r="F6" s="141">
        <f t="shared" ref="F6:O6" si="2">0.42*F5</f>
        <v>0.20159999999999997</v>
      </c>
      <c r="G6" s="141">
        <f t="shared" si="2"/>
        <v>0.20159999999999997</v>
      </c>
      <c r="H6" s="141">
        <f t="shared" si="2"/>
        <v>0.15582000000000001</v>
      </c>
      <c r="I6" s="141">
        <f t="shared" si="2"/>
        <v>0.16581599999999999</v>
      </c>
      <c r="J6" s="141">
        <f t="shared" si="2"/>
        <v>0.16581599999999999</v>
      </c>
      <c r="K6" s="141">
        <f t="shared" si="2"/>
        <v>0.16581599999999999</v>
      </c>
      <c r="L6" s="141">
        <f t="shared" si="2"/>
        <v>0.1113</v>
      </c>
      <c r="M6" s="141">
        <f t="shared" si="2"/>
        <v>0.11843999999999999</v>
      </c>
      <c r="N6" s="141">
        <f t="shared" si="2"/>
        <v>0.11843999999999999</v>
      </c>
      <c r="O6" s="141">
        <f t="shared" si="2"/>
        <v>0.11843999999999999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2018-05-07T05:02:13Z</dcterms:modified>
</cp:coreProperties>
</file>