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Projects\Tanzania\data\regional\"/>
    </mc:Choice>
  </mc:AlternateContent>
  <bookViews>
    <workbookView xWindow="12795" yWindow="465" windowWidth="12795" windowHeight="15540" tabRatio="500" firstSheet="26" activeTab="28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7" i="21"/>
  <c r="L37" i="21"/>
  <c r="O37" i="21"/>
  <c r="M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3" i="2"/>
  <c r="J6" i="2"/>
  <c r="J7" i="2"/>
  <c r="J10" i="2"/>
  <c r="J11" i="2"/>
  <c r="J14" i="2"/>
  <c r="J15" i="2"/>
  <c r="K3" i="2" l="1"/>
  <c r="K9" i="2"/>
  <c r="K8" i="2"/>
  <c r="K4" i="2"/>
  <c r="K15" i="2"/>
  <c r="K2" i="2"/>
  <c r="J8" i="2"/>
  <c r="D6" i="20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<sst xmlns="http://schemas.openxmlformats.org/spreadsheetml/2006/main" count="1425" uniqueCount="275">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</sst>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233815.43454545454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0.69971511627906968</v>
      </c>
      <c r="D2" s="148">
        <v>0.17480087209302328</v>
      </c>
      <c r="E2" s="148">
        <v>0.10531889534883723</v>
      </c>
      <c r="F2" s="148">
        <v>2.0165116279069771E-2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0.62808235294117642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0.50329411764705889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0.50329411764705889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0.50329411764705889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0.50329411764705889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5" workbookViewId="0">
      <selection activeCell="C52" sqref="C52:C55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223120.83051140129</v>
      </c>
    </row>
    <row r="4" spans="1:3" ht="15.75" customHeight="1" x14ac:dyDescent="0.2">
      <c r="B4" s="4" t="s">
        <v>3</v>
      </c>
      <c r="C4" s="132">
        <v>49393.276530642324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58075.946423114336</v>
      </c>
    </row>
    <row r="7" spans="1:3" ht="15.75" customHeight="1" x14ac:dyDescent="0.2">
      <c r="B7" s="18" t="s">
        <v>65</v>
      </c>
      <c r="C7" s="95">
        <v>0.13500000000000001</v>
      </c>
    </row>
    <row r="8" spans="1:3" ht="15.75" customHeight="1" x14ac:dyDescent="0.2">
      <c r="B8" s="4" t="s">
        <v>64</v>
      </c>
      <c r="C8" s="13">
        <v>0.40000000596046448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0.62808235294117642</v>
      </c>
    </row>
    <row r="11" spans="1:3" ht="15.75" customHeight="1" x14ac:dyDescent="0.2">
      <c r="B11" s="4" t="s">
        <v>174</v>
      </c>
      <c r="C11" s="22">
        <v>0.50329411764705889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6.7514285714285718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47</v>
      </c>
    </row>
    <row r="23" spans="1:3" ht="15.75" customHeight="1" x14ac:dyDescent="0.2">
      <c r="B23" s="89" t="s">
        <v>269</v>
      </c>
      <c r="C23" s="13">
        <v>69</v>
      </c>
    </row>
    <row r="24" spans="1:3" ht="15.75" customHeight="1" x14ac:dyDescent="0.2">
      <c r="B24" s="89" t="s">
        <v>270</v>
      </c>
      <c r="C24" s="13">
        <v>79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66267.062973177817</v>
      </c>
      <c r="D34" s="91"/>
      <c r="E34" s="92"/>
    </row>
    <row r="35" spans="1:5" ht="15" customHeight="1" x14ac:dyDescent="0.25">
      <c r="B35" s="90" t="s">
        <v>108</v>
      </c>
      <c r="C35" s="26">
        <v>106524.03262613746</v>
      </c>
      <c r="D35" s="91"/>
      <c r="E35" s="91"/>
    </row>
    <row r="36" spans="1:5" ht="15.75" customHeight="1" x14ac:dyDescent="0.25">
      <c r="B36" s="90" t="s">
        <v>109</v>
      </c>
      <c r="C36" s="26">
        <v>75074.476632029167</v>
      </c>
      <c r="D36" s="91"/>
    </row>
    <row r="37" spans="1:5" ht="15.75" customHeight="1" x14ac:dyDescent="0.25">
      <c r="B37" s="90" t="s">
        <v>110</v>
      </c>
      <c r="C37" s="26">
        <v>46940.46618674216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58888.790665332686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80252.911530022218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55678.563822769618</v>
      </c>
      <c r="D42" s="91"/>
    </row>
    <row r="43" spans="1:5" ht="15.75" customHeight="1" x14ac:dyDescent="0.25">
      <c r="B43" s="90" t="s">
        <v>110</v>
      </c>
      <c r="C43" s="130">
        <f t="shared" si="0"/>
        <v>41909.825976847751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7378.2723078451327</v>
      </c>
    </row>
    <row r="47" spans="1:5" ht="15.75" customHeight="1" x14ac:dyDescent="0.25">
      <c r="B47" s="90" t="s">
        <v>112</v>
      </c>
      <c r="C47" s="131">
        <f t="shared" ref="C47:C49" si="1">C53*C$6</f>
        <v>26271.121096115243</v>
      </c>
    </row>
    <row r="48" spans="1:5" ht="15.75" customHeight="1" x14ac:dyDescent="0.25">
      <c r="B48" s="90" t="s">
        <v>113</v>
      </c>
      <c r="C48" s="131">
        <f t="shared" si="1"/>
        <v>19395.912809259553</v>
      </c>
    </row>
    <row r="49" spans="1:3" ht="15.75" customHeight="1" x14ac:dyDescent="0.25">
      <c r="B49" s="90" t="s">
        <v>114</v>
      </c>
      <c r="C49" s="131">
        <f t="shared" si="1"/>
        <v>5030.6402098944081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0.40000000596046448</v>
      </c>
      <c r="F6" s="16">
        <f>'Baseline year demographics'!C8</f>
        <v>0.40000000596046448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0.40000000596046448</v>
      </c>
      <c r="F8" s="16">
        <f>'Baseline year demographics'!C8*'Baseline year demographics'!C9</f>
        <v>0.40000000596046448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0.40000000596046448</v>
      </c>
      <c r="E11" s="109">
        <f>'Baseline year demographics'!$C8</f>
        <v>0.40000000596046448</v>
      </c>
      <c r="F11" s="109">
        <f>'Baseline year demographics'!$C8</f>
        <v>0.40000000596046448</v>
      </c>
      <c r="G11" s="109">
        <f>'Baseline year demographics'!$C8</f>
        <v>0.40000000596046448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0.40000000596046448</v>
      </c>
      <c r="I16" s="16">
        <f>'Baseline year demographics'!$C$8</f>
        <v>0.40000000596046448</v>
      </c>
      <c r="J16" s="16">
        <f>'Baseline year demographics'!$C$8</f>
        <v>0.40000000596046448</v>
      </c>
      <c r="K16" s="16">
        <f>'Baseline year demographics'!$C$8</f>
        <v>0.40000000596046448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5.4000000804662711E-2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3.7800000563263894E-2</v>
      </c>
      <c r="M31" s="16">
        <f>'Baseline year demographics'!$C$8*('Baseline year demographics'!$C$9)*(0.7)</f>
        <v>0.28000000417232512</v>
      </c>
      <c r="N31" s="16">
        <f>'Baseline year demographics'!$C$8*('Baseline year demographics'!$C$9)*(0.7)</f>
        <v>0.28000000417232512</v>
      </c>
      <c r="O31" s="16">
        <f>'Baseline year demographics'!$C$8*('Baseline year demographics'!$C$9)*(0.7)</f>
        <v>0.28000000417232512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1.6200000241398813E-2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8.0999999195337305E-2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3.968999960571528E-2</v>
      </c>
      <c r="M34" s="16">
        <f>(1-'Baseline year demographics'!$C$8)*('Baseline year demographics'!$C$9)*(0.49)</f>
        <v>0.29399999707937241</v>
      </c>
      <c r="N34" s="16">
        <f>(1-'Baseline year demographics'!$C$8)*('Baseline year demographics'!$C$9)*(0.49)</f>
        <v>0.29399999707937241</v>
      </c>
      <c r="O34" s="16">
        <f>(1-'Baseline year demographics'!$C$8)*('Baseline year demographics'!$C$9)*(0.49)</f>
        <v>0.29399999707937241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1.7009999831020833E-2</v>
      </c>
      <c r="M35" s="16">
        <f>(1-'Baseline year demographics'!$C$8)*('Baseline year demographics'!$C$9)*(0.21)</f>
        <v>0.12599999874830245</v>
      </c>
      <c r="N35" s="16">
        <f>(1-'Baseline year demographics'!$C$8)*('Baseline year demographics'!$C$9)*(0.21)</f>
        <v>0.12599999874830245</v>
      </c>
      <c r="O35" s="16">
        <f>(1-'Baseline year demographics'!$C$8)*('Baseline year demographics'!$C$9)*(0.21)</f>
        <v>0.12599999874830245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2.4299999758601191E-2</v>
      </c>
      <c r="M36" s="16">
        <f>(1-'Baseline year demographics'!$C$8)*('Baseline year demographics'!$C$9)*(0.3)</f>
        <v>0.17999999821186066</v>
      </c>
      <c r="N36" s="16">
        <f>(1-'Baseline year demographics'!$C$8)*('Baseline year demographics'!$C$9)*(0.3)</f>
        <v>0.17999999821186066</v>
      </c>
      <c r="O36" s="16">
        <f>(1-'Baseline year demographics'!$C$8)*('Baseline year demographics'!$C$9)*(0.3)</f>
        <v>0.17999999821186066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abSelected="1"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0.18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0.39900000000000002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0.89400000000000002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0.14499999999999999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1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9.1999999999999998E-2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4.7433321676718987E-2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D2" sqref="D2:G15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50347.764999999999</v>
      </c>
      <c r="C2" s="134"/>
      <c r="D2" s="14">
        <v>66267.062973177817</v>
      </c>
      <c r="E2" s="14">
        <v>106524.03262613746</v>
      </c>
      <c r="F2" s="14">
        <v>75074.476632029167</v>
      </c>
      <c r="G2" s="14">
        <v>46940.46618674216</v>
      </c>
      <c r="H2" s="135">
        <f>D2+E2+F2+G2</f>
        <v>294806.03841808659</v>
      </c>
      <c r="I2" s="136">
        <f t="shared" ref="I2:I15" si="0">(B2 + 25.36*B2/(1000-25.36))/(1-0.13)</f>
        <v>59376.789638095666</v>
      </c>
      <c r="J2" s="137">
        <f t="shared" ref="J2:J15" si="1">D2/H2</f>
        <v>0.22478190517658095</v>
      </c>
      <c r="K2" s="135">
        <f>H2-I2</f>
        <v>235429.24877999094</v>
      </c>
      <c r="L2" s="134"/>
    </row>
    <row r="3" spans="1:12" ht="15.75" customHeight="1" x14ac:dyDescent="0.2">
      <c r="A3" s="3">
        <v>2018</v>
      </c>
      <c r="B3" s="80">
        <v>51302.224999999999</v>
      </c>
      <c r="C3" s="134"/>
      <c r="D3" s="14">
        <v>69131.910506394357</v>
      </c>
      <c r="E3" s="14">
        <v>109585.58036517639</v>
      </c>
      <c r="F3" s="14">
        <v>77741.755384443677</v>
      </c>
      <c r="G3" s="14">
        <v>49265.961540936223</v>
      </c>
      <c r="H3" s="135">
        <f t="shared" ref="H3:H15" si="2">D3+E3+F3+G3</f>
        <v>305725.20779695065</v>
      </c>
      <c r="I3" s="136">
        <f t="shared" si="0"/>
        <v>60502.415981945822</v>
      </c>
      <c r="J3" s="137">
        <f t="shared" si="1"/>
        <v>0.22612433892696462</v>
      </c>
      <c r="K3" s="135">
        <f t="shared" ref="K3:K15" si="3">H3-I3</f>
        <v>245222.79181500484</v>
      </c>
      <c r="L3" s="134"/>
    </row>
    <row r="4" spans="1:12" ht="15.75" customHeight="1" x14ac:dyDescent="0.2">
      <c r="A4" s="3">
        <v>2019</v>
      </c>
      <c r="B4" s="80">
        <v>52495.3</v>
      </c>
      <c r="C4" s="134"/>
      <c r="D4" s="14">
        <v>72120.61069008823</v>
      </c>
      <c r="E4" s="14">
        <v>112735.11833822486</v>
      </c>
      <c r="F4" s="14">
        <v>80503.7983798106</v>
      </c>
      <c r="G4" s="14">
        <v>51706.665138287994</v>
      </c>
      <c r="H4" s="135">
        <f t="shared" si="2"/>
        <v>317066.19254641165</v>
      </c>
      <c r="I4" s="136">
        <f t="shared" si="0"/>
        <v>61909.448911758518</v>
      </c>
      <c r="J4" s="137">
        <f t="shared" si="1"/>
        <v>0.22746231665658057</v>
      </c>
      <c r="K4" s="135">
        <f t="shared" si="3"/>
        <v>255156.74363465313</v>
      </c>
      <c r="L4" s="134"/>
    </row>
    <row r="5" spans="1:12" ht="15.75" customHeight="1" x14ac:dyDescent="0.2">
      <c r="A5" s="3">
        <v>2020</v>
      </c>
      <c r="B5" s="80">
        <v>53449.760000000002</v>
      </c>
      <c r="C5" s="134"/>
      <c r="D5" s="14">
        <v>75238.517903105938</v>
      </c>
      <c r="E5" s="14">
        <v>115975.17542346509</v>
      </c>
      <c r="F5" s="14">
        <v>83363.972443488616</v>
      </c>
      <c r="G5" s="14">
        <v>54268.284553859936</v>
      </c>
      <c r="H5" s="135">
        <f t="shared" si="2"/>
        <v>328845.95032391953</v>
      </c>
      <c r="I5" s="136">
        <f t="shared" si="0"/>
        <v>63035.075255608681</v>
      </c>
      <c r="J5" s="137">
        <f t="shared" si="1"/>
        <v>0.22879563463985056</v>
      </c>
      <c r="K5" s="135">
        <f t="shared" si="3"/>
        <v>265810.87506831088</v>
      </c>
      <c r="L5" s="134"/>
    </row>
    <row r="6" spans="1:12" ht="15.75" customHeight="1" x14ac:dyDescent="0.2">
      <c r="A6" s="3">
        <v>2021</v>
      </c>
      <c r="B6" s="80">
        <v>54404.22</v>
      </c>
      <c r="C6" s="134"/>
      <c r="D6" s="14">
        <v>77582.948491627612</v>
      </c>
      <c r="E6" s="14">
        <v>120174.9150864836</v>
      </c>
      <c r="F6" s="14">
        <v>86058.916836744407</v>
      </c>
      <c r="G6" s="14">
        <v>56670.77238843056</v>
      </c>
      <c r="H6" s="135">
        <f t="shared" si="2"/>
        <v>340487.55280328618</v>
      </c>
      <c r="I6" s="136">
        <f t="shared" si="0"/>
        <v>64160.701599458829</v>
      </c>
      <c r="J6" s="137">
        <f t="shared" si="1"/>
        <v>0.22785839850201664</v>
      </c>
      <c r="K6" s="135">
        <f t="shared" si="3"/>
        <v>276326.85120382736</v>
      </c>
      <c r="L6" s="134"/>
    </row>
    <row r="7" spans="1:12" ht="15.75" customHeight="1" x14ac:dyDescent="0.2">
      <c r="A7" s="3">
        <v>2022</v>
      </c>
      <c r="B7" s="80">
        <v>55597.294999999998</v>
      </c>
      <c r="C7" s="134"/>
      <c r="D7" s="14">
        <v>80000.431486517453</v>
      </c>
      <c r="E7" s="14">
        <v>124526.73741006052</v>
      </c>
      <c r="F7" s="14">
        <v>88840.981901794774</v>
      </c>
      <c r="G7" s="14">
        <v>59179.619726396413</v>
      </c>
      <c r="H7" s="135">
        <f t="shared" si="2"/>
        <v>352547.77052476915</v>
      </c>
      <c r="I7" s="136">
        <f t="shared" si="0"/>
        <v>65567.734529271518</v>
      </c>
      <c r="J7" s="137">
        <f t="shared" si="1"/>
        <v>0.22692082655192061</v>
      </c>
      <c r="K7" s="135">
        <f t="shared" si="3"/>
        <v>286980.0359954976</v>
      </c>
      <c r="L7" s="134"/>
    </row>
    <row r="8" spans="1:12" ht="15.75" customHeight="1" x14ac:dyDescent="0.2">
      <c r="A8" s="3">
        <v>2023</v>
      </c>
      <c r="B8" s="80">
        <v>56790.37</v>
      </c>
      <c r="C8" s="134"/>
      <c r="D8" s="14">
        <v>82493.243199175893</v>
      </c>
      <c r="E8" s="14">
        <v>129036.14967262225</v>
      </c>
      <c r="F8" s="14">
        <v>91712.984027531784</v>
      </c>
      <c r="G8" s="14">
        <v>61799.53516348885</v>
      </c>
      <c r="H8" s="135">
        <f t="shared" si="2"/>
        <v>365041.91206281877</v>
      </c>
      <c r="I8" s="136">
        <f t="shared" si="0"/>
        <v>66974.767459084222</v>
      </c>
      <c r="J8" s="137">
        <f t="shared" si="1"/>
        <v>0.22598293640588843</v>
      </c>
      <c r="K8" s="135">
        <f t="shared" si="3"/>
        <v>298067.14460373454</v>
      </c>
      <c r="L8" s="134"/>
    </row>
    <row r="9" spans="1:12" ht="15.75" customHeight="1" x14ac:dyDescent="0.2">
      <c r="A9" s="3">
        <v>2024</v>
      </c>
      <c r="B9" s="80">
        <v>57744.83</v>
      </c>
      <c r="C9" s="134"/>
      <c r="D9" s="14">
        <v>85063.730870817308</v>
      </c>
      <c r="E9" s="14">
        <v>133708.85858437492</v>
      </c>
      <c r="F9" s="14">
        <v>94677.83064950991</v>
      </c>
      <c r="G9" s="14">
        <v>64535.435747651332</v>
      </c>
      <c r="H9" s="135">
        <f t="shared" si="2"/>
        <v>377985.85585235344</v>
      </c>
      <c r="I9" s="136">
        <f t="shared" si="0"/>
        <v>68100.39380293437</v>
      </c>
      <c r="J9" s="137">
        <f t="shared" si="1"/>
        <v>0.22504474586489392</v>
      </c>
      <c r="K9" s="135">
        <f t="shared" si="3"/>
        <v>309885.46204941906</v>
      </c>
      <c r="L9" s="134"/>
    </row>
    <row r="10" spans="1:12" ht="15.75" customHeight="1" x14ac:dyDescent="0.2">
      <c r="A10" s="3">
        <v>2025</v>
      </c>
      <c r="B10" s="80">
        <v>59176.520000000004</v>
      </c>
      <c r="C10" s="134"/>
      <c r="D10" s="14">
        <v>87714.314882641484</v>
      </c>
      <c r="E10" s="14">
        <v>138550.77750920816</v>
      </c>
      <c r="F10" s="14">
        <v>97738.523193252127</v>
      </c>
      <c r="G10" s="14">
        <v>67392.456207337455</v>
      </c>
      <c r="H10" s="135">
        <f t="shared" si="2"/>
        <v>391396.07179243921</v>
      </c>
      <c r="I10" s="136">
        <f t="shared" si="0"/>
        <v>69788.833318709614</v>
      </c>
      <c r="J10" s="137">
        <f t="shared" si="1"/>
        <v>0.22410627291414709</v>
      </c>
      <c r="K10" s="135">
        <f t="shared" si="3"/>
        <v>321607.23847372958</v>
      </c>
      <c r="L10" s="134"/>
    </row>
    <row r="11" spans="1:12" ht="15.75" customHeight="1" x14ac:dyDescent="0.2">
      <c r="A11" s="3">
        <v>2026</v>
      </c>
      <c r="B11" s="80">
        <v>60369.595000000001</v>
      </c>
      <c r="C11" s="134"/>
      <c r="D11" s="14">
        <v>90355.659248119453</v>
      </c>
      <c r="E11" s="14">
        <v>143706.78874600647</v>
      </c>
      <c r="F11" s="14">
        <v>100649.89329180453</v>
      </c>
      <c r="G11" s="14">
        <v>69884.134107640741</v>
      </c>
      <c r="H11" s="135">
        <f t="shared" si="2"/>
        <v>404596.47539357119</v>
      </c>
      <c r="I11" s="136">
        <f t="shared" si="0"/>
        <v>71195.866248522289</v>
      </c>
      <c r="J11" s="137">
        <f t="shared" si="1"/>
        <v>0.22332290255426965</v>
      </c>
      <c r="K11" s="135">
        <f t="shared" si="3"/>
        <v>333400.60914504889</v>
      </c>
      <c r="L11" s="134"/>
    </row>
    <row r="12" spans="1:12" ht="15.75" customHeight="1" x14ac:dyDescent="0.2">
      <c r="A12" s="3">
        <v>2027</v>
      </c>
      <c r="B12" s="80">
        <v>61562.670000000006</v>
      </c>
      <c r="C12" s="134"/>
      <c r="D12" s="14">
        <v>93076.542512879445</v>
      </c>
      <c r="E12" s="14">
        <v>149054.67513754524</v>
      </c>
      <c r="F12" s="14">
        <v>103647.98534577247</v>
      </c>
      <c r="G12" s="14">
        <v>72467.935950418527</v>
      </c>
      <c r="H12" s="135">
        <f t="shared" si="2"/>
        <v>418247.13894661568</v>
      </c>
      <c r="I12" s="136">
        <f t="shared" si="0"/>
        <v>72602.899178334992</v>
      </c>
      <c r="J12" s="137">
        <f t="shared" si="1"/>
        <v>0.22253957970232421</v>
      </c>
      <c r="K12" s="135">
        <f t="shared" si="3"/>
        <v>345644.23976828071</v>
      </c>
      <c r="L12" s="134"/>
    </row>
    <row r="13" spans="1:12" ht="15.75" customHeight="1" x14ac:dyDescent="0.2">
      <c r="A13" s="3">
        <v>2028</v>
      </c>
      <c r="B13" s="80">
        <v>62755.745000000003</v>
      </c>
      <c r="C13" s="134"/>
      <c r="D13" s="14">
        <v>95879.359834698582</v>
      </c>
      <c r="E13" s="14">
        <v>154601.57710173976</v>
      </c>
      <c r="F13" s="14">
        <v>106735.3825710634</v>
      </c>
      <c r="G13" s="14">
        <v>75147.267802231829</v>
      </c>
      <c r="H13" s="135">
        <f t="shared" si="2"/>
        <v>432363.58730973356</v>
      </c>
      <c r="I13" s="136">
        <f t="shared" si="0"/>
        <v>74009.932108147681</v>
      </c>
      <c r="J13" s="137">
        <f t="shared" si="1"/>
        <v>0.22175632418835772</v>
      </c>
      <c r="K13" s="135">
        <f t="shared" si="3"/>
        <v>358353.65520158585</v>
      </c>
      <c r="L13" s="134"/>
    </row>
    <row r="14" spans="1:12" ht="15.75" customHeight="1" x14ac:dyDescent="0.2">
      <c r="A14" s="3">
        <v>2029</v>
      </c>
      <c r="B14" s="80">
        <v>64187.435000000005</v>
      </c>
      <c r="C14" s="134"/>
      <c r="D14" s="14">
        <v>98766.578496827511</v>
      </c>
      <c r="E14" s="14">
        <v>160354.90077912103</v>
      </c>
      <c r="F14" s="14">
        <v>109914.74513070149</v>
      </c>
      <c r="G14" s="14">
        <v>77925.661660958824</v>
      </c>
      <c r="H14" s="135">
        <f t="shared" si="2"/>
        <v>446961.8860676089</v>
      </c>
      <c r="I14" s="136">
        <f t="shared" si="0"/>
        <v>75698.371623922925</v>
      </c>
      <c r="J14" s="137">
        <f t="shared" si="1"/>
        <v>0.22097315582270421</v>
      </c>
      <c r="K14" s="135">
        <f t="shared" si="3"/>
        <v>371263.514443686</v>
      </c>
      <c r="L14" s="134"/>
    </row>
    <row r="15" spans="1:12" ht="15.75" customHeight="1" x14ac:dyDescent="0.2">
      <c r="A15" s="3">
        <v>2030</v>
      </c>
      <c r="B15" s="80">
        <v>65380.51</v>
      </c>
      <c r="C15" s="134"/>
      <c r="D15" s="14">
        <v>101740.7400799075</v>
      </c>
      <c r="E15" s="14">
        <v>166322.32792140378</v>
      </c>
      <c r="F15" s="14">
        <v>113188.81242687714</v>
      </c>
      <c r="G15" s="14">
        <v>80806.780111809741</v>
      </c>
      <c r="H15" s="135">
        <f t="shared" si="2"/>
        <v>462058.66053999815</v>
      </c>
      <c r="I15" s="136">
        <f t="shared" si="0"/>
        <v>77105.4045537356</v>
      </c>
      <c r="J15" s="137">
        <f t="shared" si="1"/>
        <v>0.22019009439408679</v>
      </c>
      <c r="K15" s="135">
        <f t="shared" si="3"/>
        <v>384953.25598626258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4.7433321676718987E-2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0.14575872093023259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0.14575872093023259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0.21315843023255815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0.41700145348837214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0.43146773255813964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0.24779999999999996</v>
      </c>
    </row>
    <row r="17" spans="1:11" x14ac:dyDescent="0.2">
      <c r="B17" s="10" t="s">
        <v>9</v>
      </c>
      <c r="K17" s="97">
        <f>'Prevalence of anaemia'!F3</f>
        <v>0.24779999999999996</v>
      </c>
    </row>
    <row r="18" spans="1:11" x14ac:dyDescent="0.2">
      <c r="B18" s="10" t="s">
        <v>10</v>
      </c>
      <c r="K18" s="97">
        <f>'Prevalence of anaemia'!G3</f>
        <v>0.24779999999999996</v>
      </c>
    </row>
    <row r="19" spans="1:11" x14ac:dyDescent="0.2">
      <c r="B19" s="10" t="s">
        <v>111</v>
      </c>
      <c r="K19" s="97">
        <f>'Prevalence of anaemia'!H3</f>
        <v>0.27694799999999997</v>
      </c>
    </row>
    <row r="20" spans="1:11" x14ac:dyDescent="0.2">
      <c r="B20" s="10" t="s">
        <v>112</v>
      </c>
      <c r="K20" s="97">
        <f>'Prevalence of anaemia'!I3</f>
        <v>0.27694799999999997</v>
      </c>
    </row>
    <row r="21" spans="1:11" x14ac:dyDescent="0.2">
      <c r="B21" s="10" t="s">
        <v>113</v>
      </c>
      <c r="K21" s="97">
        <f>'Prevalence of anaemia'!J3</f>
        <v>0.27694799999999997</v>
      </c>
    </row>
    <row r="22" spans="1:11" x14ac:dyDescent="0.2">
      <c r="B22" s="10" t="s">
        <v>114</v>
      </c>
      <c r="K22" s="97">
        <f>'Prevalence of anaemia'!K3</f>
        <v>0.27694799999999997</v>
      </c>
    </row>
    <row r="23" spans="1:11" x14ac:dyDescent="0.2">
      <c r="B23" s="10" t="s">
        <v>107</v>
      </c>
      <c r="K23" s="97">
        <f>'Prevalence of anaemia'!L3</f>
        <v>0.19781999999999997</v>
      </c>
    </row>
    <row r="24" spans="1:11" x14ac:dyDescent="0.2">
      <c r="B24" s="10" t="s">
        <v>108</v>
      </c>
      <c r="K24" s="97">
        <f>'Prevalence of anaemia'!M3</f>
        <v>0.19781999999999997</v>
      </c>
    </row>
    <row r="25" spans="1:11" x14ac:dyDescent="0.2">
      <c r="B25" s="10" t="s">
        <v>109</v>
      </c>
      <c r="K25" s="97">
        <f>'Prevalence of anaemia'!N3</f>
        <v>0.19781999999999997</v>
      </c>
    </row>
    <row r="26" spans="1:11" x14ac:dyDescent="0.2">
      <c r="B26" s="10" t="s">
        <v>110</v>
      </c>
      <c r="K26" s="97">
        <f>'Prevalence of anaemia'!O3</f>
        <v>0.19781999999999997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0.52185054489262472</v>
      </c>
      <c r="D2" s="81">
        <f t="shared" si="0"/>
        <v>0.52185054489262472</v>
      </c>
      <c r="E2" s="81">
        <f t="shared" si="0"/>
        <v>0.41898532695747215</v>
      </c>
      <c r="F2" s="81">
        <f t="shared" si="0"/>
        <v>0.21463848942200692</v>
      </c>
      <c r="G2" s="81">
        <f t="shared" si="0"/>
        <v>0.20401614183110062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0.33239073417714265</v>
      </c>
      <c r="D3" s="81">
        <f t="shared" si="1"/>
        <v>0.33239073417714265</v>
      </c>
      <c r="E3" s="81">
        <f t="shared" si="1"/>
        <v>0.3678562428099697</v>
      </c>
      <c r="F3" s="81">
        <f t="shared" si="1"/>
        <v>0.36836005708962088</v>
      </c>
      <c r="G3" s="81">
        <f t="shared" si="1"/>
        <v>0.36451612561075974</v>
      </c>
    </row>
    <row r="4" spans="1:7" ht="15.75" customHeight="1" x14ac:dyDescent="0.2">
      <c r="A4" s="11"/>
      <c r="B4" s="12" t="s">
        <v>25</v>
      </c>
      <c r="C4" s="81">
        <v>9.2681797853309517E-2</v>
      </c>
      <c r="D4" s="81">
        <v>9.2681797853309517E-2</v>
      </c>
      <c r="E4" s="81">
        <v>0.14681227638640432</v>
      </c>
      <c r="F4" s="81">
        <v>0.26353991502683366</v>
      </c>
      <c r="G4" s="81">
        <v>0.27650619409660115</v>
      </c>
    </row>
    <row r="5" spans="1:7" ht="15.75" customHeight="1" x14ac:dyDescent="0.2">
      <c r="A5" s="11"/>
      <c r="B5" s="12" t="s">
        <v>26</v>
      </c>
      <c r="C5" s="81">
        <v>5.3076923076923077E-2</v>
      </c>
      <c r="D5" s="81">
        <v>5.3076923076923077E-2</v>
      </c>
      <c r="E5" s="81">
        <v>6.6346153846153846E-2</v>
      </c>
      <c r="F5" s="81">
        <v>0.15346153846153848</v>
      </c>
      <c r="G5" s="81">
        <v>0.15496153846153846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0.60941176470588243</v>
      </c>
      <c r="D14" s="84">
        <v>0.36928980392156902</v>
      </c>
      <c r="E14" s="83">
        <v>1.0882352941176471E-2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0.27419607843137256</v>
      </c>
      <c r="D15" s="84">
        <v>0.56865882352941177</v>
      </c>
      <c r="E15" s="83">
        <v>9.6862745098039216E-2</v>
      </c>
      <c r="F15" s="86">
        <v>2.9803921568627456E-3</v>
      </c>
      <c r="G15" s="86">
        <v>0</v>
      </c>
    </row>
    <row r="16" spans="1:7" ht="15.75" customHeight="1" x14ac:dyDescent="0.2">
      <c r="B16" s="4" t="s">
        <v>39</v>
      </c>
      <c r="C16" s="83">
        <v>5.3248840803709424E-2</v>
      </c>
      <c r="D16" s="87">
        <v>6.2063369397217905E-2</v>
      </c>
      <c r="E16" s="83">
        <v>0.85886707882534763</v>
      </c>
      <c r="F16" s="86">
        <v>0.66193817619783613</v>
      </c>
      <c r="G16" s="86">
        <v>0</v>
      </c>
    </row>
    <row r="17" spans="2:7" ht="15.75" customHeight="1" x14ac:dyDescent="0.2">
      <c r="B17" s="4" t="s">
        <v>40</v>
      </c>
      <c r="C17" s="83">
        <v>6.314331605903567E-2</v>
      </c>
      <c r="D17" s="87">
        <v>-1.1996848198698728E-5</v>
      </c>
      <c r="E17" s="83">
        <v>3.3387823135436673E-2</v>
      </c>
      <c r="F17" s="86">
        <v>0.33508143164530113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B3" sqref="B3: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2.7757067796610171</v>
      </c>
      <c r="C2" s="88">
        <v>2.7757067796610171</v>
      </c>
      <c r="D2" s="88">
        <v>9.4114728813559321</v>
      </c>
      <c r="E2" s="88">
        <v>9.0645483050847453</v>
      </c>
      <c r="F2" s="88">
        <v>3.1660550847457629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E5" sqref="E5:O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0.75219999999999998</v>
      </c>
      <c r="F2" s="97">
        <f t="shared" si="0"/>
        <v>0.75219999999999998</v>
      </c>
      <c r="G2" s="97">
        <f t="shared" si="0"/>
        <v>0.75219999999999998</v>
      </c>
      <c r="H2" s="97">
        <f t="shared" si="0"/>
        <v>0.72305200000000003</v>
      </c>
      <c r="I2" s="97">
        <f t="shared" si="0"/>
        <v>0.72305200000000003</v>
      </c>
      <c r="J2" s="97">
        <f t="shared" si="0"/>
        <v>0.72305200000000003</v>
      </c>
      <c r="K2" s="97">
        <f t="shared" si="0"/>
        <v>0.72305200000000003</v>
      </c>
      <c r="L2" s="97">
        <f t="shared" si="0"/>
        <v>0.80218</v>
      </c>
      <c r="M2" s="97">
        <f t="shared" si="0"/>
        <v>0.80218</v>
      </c>
      <c r="N2" s="97">
        <f t="shared" si="0"/>
        <v>0.80218</v>
      </c>
      <c r="O2" s="97">
        <f t="shared" si="0"/>
        <v>0.80218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0.24779999999999996</v>
      </c>
      <c r="F3" s="97">
        <f t="shared" si="1"/>
        <v>0.24779999999999996</v>
      </c>
      <c r="G3" s="97">
        <f t="shared" si="1"/>
        <v>0.24779999999999996</v>
      </c>
      <c r="H3" s="97">
        <f t="shared" si="1"/>
        <v>0.27694799999999997</v>
      </c>
      <c r="I3" s="97">
        <f t="shared" si="1"/>
        <v>0.27694799999999997</v>
      </c>
      <c r="J3" s="97">
        <f t="shared" si="1"/>
        <v>0.27694799999999997</v>
      </c>
      <c r="K3" s="97">
        <f t="shared" si="1"/>
        <v>0.27694799999999997</v>
      </c>
      <c r="L3" s="97">
        <f t="shared" si="1"/>
        <v>0.19781999999999997</v>
      </c>
      <c r="M3" s="97">
        <f t="shared" si="1"/>
        <v>0.19781999999999997</v>
      </c>
      <c r="N3" s="97">
        <f t="shared" si="1"/>
        <v>0.19781999999999997</v>
      </c>
      <c r="O3" s="97">
        <f>O6</f>
        <v>0.19781999999999997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0.59</v>
      </c>
      <c r="F5" s="100">
        <v>0.59</v>
      </c>
      <c r="G5" s="101">
        <v>0.59</v>
      </c>
      <c r="H5" s="102">
        <v>0.65939999999999999</v>
      </c>
      <c r="I5" s="102">
        <v>0.65939999999999999</v>
      </c>
      <c r="J5" s="102">
        <v>0.65939999999999999</v>
      </c>
      <c r="K5" s="102">
        <v>0.65939999999999999</v>
      </c>
      <c r="L5" s="102">
        <v>0.47099999999999997</v>
      </c>
      <c r="M5" s="102">
        <v>0.47099999999999997</v>
      </c>
      <c r="N5" s="102">
        <v>0.47099999999999997</v>
      </c>
      <c r="O5" s="102">
        <v>0.47099999999999997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0.24779999999999996</v>
      </c>
      <c r="F6" s="141">
        <f t="shared" ref="F6:O6" si="2">0.42*F5</f>
        <v>0.24779999999999996</v>
      </c>
      <c r="G6" s="141">
        <f t="shared" si="2"/>
        <v>0.24779999999999996</v>
      </c>
      <c r="H6" s="141">
        <f t="shared" si="2"/>
        <v>0.27694799999999997</v>
      </c>
      <c r="I6" s="141">
        <f t="shared" si="2"/>
        <v>0.27694799999999997</v>
      </c>
      <c r="J6" s="141">
        <f t="shared" si="2"/>
        <v>0.27694799999999997</v>
      </c>
      <c r="K6" s="141">
        <f t="shared" si="2"/>
        <v>0.27694799999999997</v>
      </c>
      <c r="L6" s="141">
        <f t="shared" si="2"/>
        <v>0.19781999999999997</v>
      </c>
      <c r="M6" s="141">
        <f t="shared" si="2"/>
        <v>0.19781999999999997</v>
      </c>
      <c r="N6" s="141">
        <f t="shared" si="2"/>
        <v>0.19781999999999997</v>
      </c>
      <c r="O6" s="141">
        <f t="shared" si="2"/>
        <v>0.19781999999999997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2018-05-07T05:02:19Z</dcterms:modified>
</cp:coreProperties>
</file>