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Projects\Tanzania\data\regional\"/>
    </mc:Choice>
  </mc:AlternateContent>
  <bookViews>
    <workbookView xWindow="12795" yWindow="465" windowWidth="12795" windowHeight="15540" tabRatio="500" firstSheet="26" activeTab="28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H8" i="2"/>
  <c r="H9" i="2"/>
  <c r="K9" i="2" s="1"/>
  <c r="H10" i="2"/>
  <c r="H11" i="2"/>
  <c r="H12" i="2"/>
  <c r="J12" i="2" s="1"/>
  <c r="H13" i="2"/>
  <c r="H14" i="2"/>
  <c r="H15" i="2"/>
  <c r="H2" i="2"/>
  <c r="K2" i="2" s="1"/>
  <c r="I3" i="2"/>
  <c r="I4" i="2"/>
  <c r="K4" i="2"/>
  <c r="I5" i="2"/>
  <c r="I6" i="2"/>
  <c r="K6" i="2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3" i="2"/>
  <c r="J4" i="2"/>
  <c r="J6" i="2"/>
  <c r="J7" i="2"/>
  <c r="J10" i="2"/>
  <c r="J11" i="2"/>
  <c r="J14" i="2"/>
  <c r="J15" i="2"/>
  <c r="J2" i="2" l="1"/>
  <c r="K3" i="2"/>
  <c r="K8" i="2"/>
  <c r="J8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<sst xmlns="http://schemas.openxmlformats.org/spreadsheetml/2006/main" count="1425" uniqueCount="275">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</sst>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641061.65625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0.73476162790697663</v>
      </c>
      <c r="D2" s="148">
        <v>0.15439970930232561</v>
      </c>
      <c r="E2" s="148">
        <v>9.3027034883720952E-2</v>
      </c>
      <c r="F2" s="148">
        <v>1.7811627906976747E-2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0.312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8.1000000000000003E-2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8.1000000000000003E-2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8.1000000000000003E-2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8.1000000000000003E-2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topLeftCell="A6" workbookViewId="0">
      <selection activeCell="C52" sqref="C52:C55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417036.38721313374</v>
      </c>
    </row>
    <row r="4" spans="1:3" ht="15.75" customHeight="1" x14ac:dyDescent="0.2">
      <c r="B4" s="4" t="s">
        <v>3</v>
      </c>
      <c r="C4" s="132">
        <v>69337.100824139532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81525.625255872015</v>
      </c>
    </row>
    <row r="7" spans="1:3" ht="15.75" customHeight="1" x14ac:dyDescent="0.2">
      <c r="B7" s="18" t="s">
        <v>65</v>
      </c>
      <c r="C7" s="95">
        <v>0.16600000000000001</v>
      </c>
    </row>
    <row r="8" spans="1:3" ht="15.75" customHeight="1" x14ac:dyDescent="0.2">
      <c r="B8" s="4" t="s">
        <v>64</v>
      </c>
      <c r="C8" s="13">
        <v>0.12999999523162842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0.312</v>
      </c>
    </row>
    <row r="11" spans="1:3" ht="15.75" customHeight="1" x14ac:dyDescent="0.2">
      <c r="B11" s="4" t="s">
        <v>174</v>
      </c>
      <c r="C11" s="22">
        <v>8.1000000000000003E-2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4.41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24</v>
      </c>
    </row>
    <row r="23" spans="1:3" ht="15.75" customHeight="1" x14ac:dyDescent="0.2">
      <c r="B23" s="89" t="s">
        <v>269</v>
      </c>
      <c r="C23" s="13">
        <v>52</v>
      </c>
    </row>
    <row r="24" spans="1:3" ht="15.75" customHeight="1" x14ac:dyDescent="0.2">
      <c r="B24" s="89" t="s">
        <v>270</v>
      </c>
      <c r="C24" s="13">
        <v>88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85190.242678659823</v>
      </c>
      <c r="D34" s="91"/>
      <c r="E34" s="92"/>
    </row>
    <row r="35" spans="1:5" ht="15" customHeight="1" x14ac:dyDescent="0.25">
      <c r="B35" s="90" t="s">
        <v>108</v>
      </c>
      <c r="C35" s="26">
        <v>136942.96658663196</v>
      </c>
      <c r="D35" s="91"/>
      <c r="E35" s="91"/>
    </row>
    <row r="36" spans="1:5" ht="15.75" customHeight="1" x14ac:dyDescent="0.25">
      <c r="B36" s="90" t="s">
        <v>109</v>
      </c>
      <c r="C36" s="26">
        <v>96512.695693856571</v>
      </c>
      <c r="D36" s="91"/>
    </row>
    <row r="37" spans="1:5" ht="15.75" customHeight="1" x14ac:dyDescent="0.25">
      <c r="B37" s="90" t="s">
        <v>110</v>
      </c>
      <c r="C37" s="26">
        <v>60344.755395551001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74832.800393986952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100064.19481544828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69285.176960663506</v>
      </c>
      <c r="D42" s="91"/>
    </row>
    <row r="43" spans="1:5" ht="15.75" customHeight="1" x14ac:dyDescent="0.25">
      <c r="B43" s="90" t="s">
        <v>110</v>
      </c>
      <c r="C43" s="130">
        <f t="shared" si="0"/>
        <v>53282.862928728595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10357.442284672865</v>
      </c>
    </row>
    <row r="47" spans="1:5" ht="15.75" customHeight="1" x14ac:dyDescent="0.25">
      <c r="B47" s="90" t="s">
        <v>112</v>
      </c>
      <c r="C47" s="131">
        <f t="shared" ref="C47:C49" si="1">C53*C$6</f>
        <v>36878.771771183681</v>
      </c>
    </row>
    <row r="48" spans="1:5" ht="15.75" customHeight="1" x14ac:dyDescent="0.25">
      <c r="B48" s="90" t="s">
        <v>113</v>
      </c>
      <c r="C48" s="131">
        <f t="shared" si="1"/>
        <v>27227.518733193061</v>
      </c>
    </row>
    <row r="49" spans="1:3" ht="15.75" customHeight="1" x14ac:dyDescent="0.25">
      <c r="B49" s="90" t="s">
        <v>114</v>
      </c>
      <c r="C49" s="131">
        <f t="shared" si="1"/>
        <v>7061.8924668224072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0.12999999523162842</v>
      </c>
      <c r="F6" s="16">
        <f>'Baseline year demographics'!C8</f>
        <v>0.12999999523162842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0.12999999523162842</v>
      </c>
      <c r="F8" s="16">
        <f>'Baseline year demographics'!C8*'Baseline year demographics'!C9</f>
        <v>0.12999999523162842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0.12999999523162842</v>
      </c>
      <c r="E11" s="109">
        <f>'Baseline year demographics'!$C8</f>
        <v>0.12999999523162842</v>
      </c>
      <c r="F11" s="109">
        <f>'Baseline year demographics'!$C8</f>
        <v>0.12999999523162842</v>
      </c>
      <c r="G11" s="109">
        <f>'Baseline year demographics'!$C8</f>
        <v>0.12999999523162842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0.12999999523162842</v>
      </c>
      <c r="I16" s="16">
        <f>'Baseline year demographics'!$C$8</f>
        <v>0.12999999523162842</v>
      </c>
      <c r="J16" s="16">
        <f>'Baseline year demographics'!$C$8</f>
        <v>0.12999999523162842</v>
      </c>
      <c r="K16" s="16">
        <f>'Baseline year demographics'!$C$8</f>
        <v>0.12999999523162842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2.1579999208450319E-2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1.5105999445915222E-2</v>
      </c>
      <c r="M31" s="16">
        <f>'Baseline year demographics'!$C$8*('Baseline year demographics'!$C$9)*(0.7)</f>
        <v>9.0999996662139884E-2</v>
      </c>
      <c r="N31" s="16">
        <f>'Baseline year demographics'!$C$8*('Baseline year demographics'!$C$9)*(0.7)</f>
        <v>9.0999996662139884E-2</v>
      </c>
      <c r="O31" s="16">
        <f>'Baseline year demographics'!$C$8*('Baseline year demographics'!$C$9)*(0.7)</f>
        <v>9.0999996662139884E-2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6.4739997625350961E-3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0.14442000079154968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7.0765800387859346E-2</v>
      </c>
      <c r="M34" s="16">
        <f>(1-'Baseline year demographics'!$C$8)*('Baseline year demographics'!$C$9)*(0.49)</f>
        <v>0.42630000233650206</v>
      </c>
      <c r="N34" s="16">
        <f>(1-'Baseline year demographics'!$C$8)*('Baseline year demographics'!$C$9)*(0.49)</f>
        <v>0.42630000233650206</v>
      </c>
      <c r="O34" s="16">
        <f>(1-'Baseline year demographics'!$C$8)*('Baseline year demographics'!$C$9)*(0.49)</f>
        <v>0.42630000233650206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3.0328200166225432E-2</v>
      </c>
      <c r="M35" s="16">
        <f>(1-'Baseline year demographics'!$C$8)*('Baseline year demographics'!$C$9)*(0.21)</f>
        <v>0.18270000100135803</v>
      </c>
      <c r="N35" s="16">
        <f>(1-'Baseline year demographics'!$C$8)*('Baseline year demographics'!$C$9)*(0.21)</f>
        <v>0.18270000100135803</v>
      </c>
      <c r="O35" s="16">
        <f>(1-'Baseline year demographics'!$C$8)*('Baseline year demographics'!$C$9)*(0.21)</f>
        <v>0.18270000100135803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4.3326000237464898E-2</v>
      </c>
      <c r="M36" s="16">
        <f>(1-'Baseline year demographics'!$C$8)*('Baseline year demographics'!$C$9)*(0.3)</f>
        <v>0.26100000143051144</v>
      </c>
      <c r="N36" s="16">
        <f>(1-'Baseline year demographics'!$C$8)*('Baseline year demographics'!$C$9)*(0.3)</f>
        <v>0.26100000143051144</v>
      </c>
      <c r="O36" s="16">
        <f>(1-'Baseline year demographics'!$C$8)*('Baseline year demographics'!$C$9)*(0.3)</f>
        <v>0.26100000143051144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abSelected="1"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0.08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0.307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0.64100000000000001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0.161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0.93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0.14000000000000001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0.17430064511478718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5"/>
  <sheetViews>
    <sheetView workbookViewId="0">
      <selection activeCell="D2" sqref="D2:G15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70676.981999999989</v>
      </c>
      <c r="C2" s="134"/>
      <c r="D2" s="14">
        <v>85190.242678659823</v>
      </c>
      <c r="E2" s="14">
        <v>136942.96658663196</v>
      </c>
      <c r="F2" s="14">
        <v>96512.695693856571</v>
      </c>
      <c r="G2" s="14">
        <v>60344.755395551001</v>
      </c>
      <c r="H2" s="135">
        <f>D2+E2+F2+G2</f>
        <v>378990.66035469936</v>
      </c>
      <c r="I2" s="136">
        <f t="shared" ref="I2:I15" si="0">(B2 + 25.36*B2/(1000-25.36))/(1-0.13)</f>
        <v>83351.709702892942</v>
      </c>
      <c r="J2" s="137">
        <f t="shared" ref="J2:J15" si="1">D2/H2</f>
        <v>0.22478190517658095</v>
      </c>
      <c r="K2" s="135">
        <f>H2-I2</f>
        <v>295638.95065180643</v>
      </c>
      <c r="L2" s="134"/>
    </row>
    <row r="3" spans="1:12" ht="15.75" customHeight="1" x14ac:dyDescent="0.2">
      <c r="A3" s="3">
        <v>2018</v>
      </c>
      <c r="B3" s="80">
        <v>72016.829999999987</v>
      </c>
      <c r="C3" s="134"/>
      <c r="D3" s="14">
        <v>88873.174223262322</v>
      </c>
      <c r="E3" s="14">
        <v>140878.76792079693</v>
      </c>
      <c r="F3" s="14">
        <v>99941.640844206719</v>
      </c>
      <c r="G3" s="14">
        <v>63334.31770121822</v>
      </c>
      <c r="H3" s="135">
        <f t="shared" ref="H3:H15" si="2">D3+E3+F3+G3</f>
        <v>393027.9006894842</v>
      </c>
      <c r="I3" s="136">
        <f t="shared" si="0"/>
        <v>84931.83690105204</v>
      </c>
      <c r="J3" s="137">
        <f t="shared" si="1"/>
        <v>0.22612433892696462</v>
      </c>
      <c r="K3" s="135">
        <f t="shared" ref="K3:K15" si="3">H3-I3</f>
        <v>308096.06378843216</v>
      </c>
      <c r="L3" s="134"/>
    </row>
    <row r="4" spans="1:12" ht="15.75" customHeight="1" x14ac:dyDescent="0.2">
      <c r="A4" s="3">
        <v>2019</v>
      </c>
      <c r="B4" s="80">
        <v>73691.64</v>
      </c>
      <c r="C4" s="134"/>
      <c r="D4" s="14">
        <v>92715.325701224938</v>
      </c>
      <c r="E4" s="14">
        <v>144927.68592336867</v>
      </c>
      <c r="F4" s="14">
        <v>103492.41105352533</v>
      </c>
      <c r="G4" s="14">
        <v>66471.98704155453</v>
      </c>
      <c r="H4" s="135">
        <f t="shared" si="2"/>
        <v>407607.40971967345</v>
      </c>
      <c r="I4" s="136">
        <f t="shared" si="0"/>
        <v>86906.995898750945</v>
      </c>
      <c r="J4" s="137">
        <f t="shared" si="1"/>
        <v>0.22746231665658057</v>
      </c>
      <c r="K4" s="135">
        <f t="shared" si="3"/>
        <v>320700.41382092249</v>
      </c>
      <c r="L4" s="134"/>
    </row>
    <row r="5" spans="1:12" ht="15.75" customHeight="1" x14ac:dyDescent="0.2">
      <c r="A5" s="3">
        <v>2020</v>
      </c>
      <c r="B5" s="80">
        <v>75031.487999999998</v>
      </c>
      <c r="C5" s="134"/>
      <c r="D5" s="14">
        <v>96723.58048435954</v>
      </c>
      <c r="E5" s="14">
        <v>149092.97161734983</v>
      </c>
      <c r="F5" s="14">
        <v>107169.33457564613</v>
      </c>
      <c r="G5" s="14">
        <v>69765.100843071108</v>
      </c>
      <c r="H5" s="135">
        <f t="shared" si="2"/>
        <v>422750.98752042663</v>
      </c>
      <c r="I5" s="136">
        <f t="shared" si="0"/>
        <v>88487.123096910043</v>
      </c>
      <c r="J5" s="137">
        <f t="shared" si="1"/>
        <v>0.22879563463985053</v>
      </c>
      <c r="K5" s="135">
        <f t="shared" si="3"/>
        <v>334263.86442351656</v>
      </c>
      <c r="L5" s="134"/>
    </row>
    <row r="6" spans="1:12" ht="15.75" customHeight="1" x14ac:dyDescent="0.2">
      <c r="A6" s="3">
        <v>2021</v>
      </c>
      <c r="B6" s="80">
        <v>76371.335999999996</v>
      </c>
      <c r="C6" s="134"/>
      <c r="D6" s="14">
        <v>99737.485157640069</v>
      </c>
      <c r="E6" s="14">
        <v>154491.98622622955</v>
      </c>
      <c r="F6" s="14">
        <v>110633.84554936894</v>
      </c>
      <c r="G6" s="14">
        <v>72853.641552087298</v>
      </c>
      <c r="H6" s="135">
        <f t="shared" si="2"/>
        <v>437716.9584853258</v>
      </c>
      <c r="I6" s="136">
        <f t="shared" si="0"/>
        <v>90067.250295069156</v>
      </c>
      <c r="J6" s="137">
        <f t="shared" si="1"/>
        <v>0.2278583985020167</v>
      </c>
      <c r="K6" s="135">
        <f t="shared" si="3"/>
        <v>347649.70819025661</v>
      </c>
      <c r="L6" s="134"/>
    </row>
    <row r="7" spans="1:12" ht="15.75" customHeight="1" x14ac:dyDescent="0.2">
      <c r="A7" s="3">
        <v>2022</v>
      </c>
      <c r="B7" s="80">
        <v>78046.145999999993</v>
      </c>
      <c r="C7" s="134"/>
      <c r="D7" s="14">
        <v>102845.30303527195</v>
      </c>
      <c r="E7" s="14">
        <v>160086.51212199748</v>
      </c>
      <c r="F7" s="14">
        <v>114210.35531765898</v>
      </c>
      <c r="G7" s="14">
        <v>76078.913715598304</v>
      </c>
      <c r="H7" s="135">
        <f t="shared" si="2"/>
        <v>453221.08419052669</v>
      </c>
      <c r="I7" s="136">
        <f t="shared" si="0"/>
        <v>92042.409292768032</v>
      </c>
      <c r="J7" s="137">
        <f t="shared" si="1"/>
        <v>0.2269208265519207</v>
      </c>
      <c r="K7" s="135">
        <f t="shared" si="3"/>
        <v>361178.67489775864</v>
      </c>
      <c r="L7" s="134"/>
    </row>
    <row r="8" spans="1:12" ht="15.75" customHeight="1" x14ac:dyDescent="0.2">
      <c r="A8" s="3">
        <v>2023</v>
      </c>
      <c r="B8" s="80">
        <v>79720.955999999991</v>
      </c>
      <c r="C8" s="134"/>
      <c r="D8" s="14">
        <v>106049.96045066901</v>
      </c>
      <c r="E8" s="14">
        <v>165883.62923795069</v>
      </c>
      <c r="F8" s="14">
        <v>117902.48451560146</v>
      </c>
      <c r="G8" s="14">
        <v>79446.970512891567</v>
      </c>
      <c r="H8" s="135">
        <f t="shared" si="2"/>
        <v>469283.04471711279</v>
      </c>
      <c r="I8" s="136">
        <f t="shared" si="0"/>
        <v>94017.568290466923</v>
      </c>
      <c r="J8" s="137">
        <f t="shared" si="1"/>
        <v>0.22598293640588846</v>
      </c>
      <c r="K8" s="135">
        <f t="shared" si="3"/>
        <v>375265.47642664588</v>
      </c>
      <c r="L8" s="134"/>
    </row>
    <row r="9" spans="1:12" ht="15.75" customHeight="1" x14ac:dyDescent="0.2">
      <c r="A9" s="3">
        <v>2024</v>
      </c>
      <c r="B9" s="80">
        <v>81060.803999999989</v>
      </c>
      <c r="C9" s="134"/>
      <c r="D9" s="14">
        <v>109354.4749217309</v>
      </c>
      <c r="E9" s="14">
        <v>171890.67388877622</v>
      </c>
      <c r="F9" s="14">
        <v>121713.97082417007</v>
      </c>
      <c r="G9" s="14">
        <v>82964.133100945706</v>
      </c>
      <c r="H9" s="135">
        <f t="shared" si="2"/>
        <v>485923.25273562293</v>
      </c>
      <c r="I9" s="136">
        <f t="shared" si="0"/>
        <v>95597.695488626021</v>
      </c>
      <c r="J9" s="137">
        <f t="shared" si="1"/>
        <v>0.22504474586489395</v>
      </c>
      <c r="K9" s="135">
        <f t="shared" si="3"/>
        <v>390325.5572469969</v>
      </c>
      <c r="L9" s="134"/>
    </row>
    <row r="10" spans="1:12" ht="15.75" customHeight="1" x14ac:dyDescent="0.2">
      <c r="A10" s="3">
        <v>2025</v>
      </c>
      <c r="B10" s="80">
        <v>83070.575999999986</v>
      </c>
      <c r="C10" s="134"/>
      <c r="D10" s="14">
        <v>112761.95799214966</v>
      </c>
      <c r="E10" s="14">
        <v>178115.24805473702</v>
      </c>
      <c r="F10" s="14">
        <v>125648.67275402174</v>
      </c>
      <c r="G10" s="14">
        <v>86637.002477955393</v>
      </c>
      <c r="H10" s="135">
        <f t="shared" si="2"/>
        <v>503162.88127886388</v>
      </c>
      <c r="I10" s="136">
        <f t="shared" si="0"/>
        <v>97967.886285864675</v>
      </c>
      <c r="J10" s="137">
        <f t="shared" si="1"/>
        <v>0.22410627291414709</v>
      </c>
      <c r="K10" s="135">
        <f t="shared" si="3"/>
        <v>405194.99499299919</v>
      </c>
      <c r="L10" s="134"/>
    </row>
    <row r="11" spans="1:12" ht="15.75" customHeight="1" x14ac:dyDescent="0.2">
      <c r="A11" s="3">
        <v>2026</v>
      </c>
      <c r="B11" s="80">
        <v>84745.385999999999</v>
      </c>
      <c r="C11" s="134"/>
      <c r="D11" s="14">
        <v>116157.56294877882</v>
      </c>
      <c r="E11" s="14">
        <v>184743.60653041795</v>
      </c>
      <c r="F11" s="14">
        <v>129391.41181767183</v>
      </c>
      <c r="G11" s="14">
        <v>89840.202310273409</v>
      </c>
      <c r="H11" s="135">
        <f t="shared" si="2"/>
        <v>520132.78360714205</v>
      </c>
      <c r="I11" s="136">
        <f t="shared" si="0"/>
        <v>99943.045283563595</v>
      </c>
      <c r="J11" s="137">
        <f t="shared" si="1"/>
        <v>0.22332290255426968</v>
      </c>
      <c r="K11" s="135">
        <f t="shared" si="3"/>
        <v>420189.73832357844</v>
      </c>
      <c r="L11" s="134"/>
    </row>
    <row r="12" spans="1:12" ht="15.75" customHeight="1" x14ac:dyDescent="0.2">
      <c r="A12" s="3">
        <v>2027</v>
      </c>
      <c r="B12" s="80">
        <v>86420.195999999996</v>
      </c>
      <c r="C12" s="134"/>
      <c r="D12" s="14">
        <v>119655.41988140052</v>
      </c>
      <c r="E12" s="14">
        <v>191618.63190610864</v>
      </c>
      <c r="F12" s="14">
        <v>133245.63710231843</v>
      </c>
      <c r="G12" s="14">
        <v>93161.832938582695</v>
      </c>
      <c r="H12" s="135">
        <f t="shared" si="2"/>
        <v>537681.52182841022</v>
      </c>
      <c r="I12" s="136">
        <f t="shared" si="0"/>
        <v>101918.20428126247</v>
      </c>
      <c r="J12" s="137">
        <f t="shared" si="1"/>
        <v>0.2225395797023243</v>
      </c>
      <c r="K12" s="135">
        <f t="shared" si="3"/>
        <v>435763.31754714774</v>
      </c>
      <c r="L12" s="134"/>
    </row>
    <row r="13" spans="1:12" ht="15.75" customHeight="1" x14ac:dyDescent="0.2">
      <c r="A13" s="3">
        <v>2028</v>
      </c>
      <c r="B13" s="80">
        <v>88095.005999999994</v>
      </c>
      <c r="C13" s="134"/>
      <c r="D13" s="14">
        <v>123258.60790749983</v>
      </c>
      <c r="E13" s="14">
        <v>198749.5036128528</v>
      </c>
      <c r="F13" s="14">
        <v>137214.66948533521</v>
      </c>
      <c r="G13" s="14">
        <v>96606.273063611705</v>
      </c>
      <c r="H13" s="135">
        <f t="shared" si="2"/>
        <v>555829.0540692996</v>
      </c>
      <c r="I13" s="136">
        <f t="shared" si="0"/>
        <v>103893.36327896136</v>
      </c>
      <c r="J13" s="137">
        <f t="shared" si="1"/>
        <v>0.22175632418835775</v>
      </c>
      <c r="K13" s="135">
        <f t="shared" si="3"/>
        <v>451935.69079033821</v>
      </c>
      <c r="L13" s="134"/>
    </row>
    <row r="14" spans="1:12" ht="15.75" customHeight="1" x14ac:dyDescent="0.2">
      <c r="A14" s="3">
        <v>2029</v>
      </c>
      <c r="B14" s="80">
        <v>90104.777999999991</v>
      </c>
      <c r="C14" s="134"/>
      <c r="D14" s="14">
        <v>126970.29886613904</v>
      </c>
      <c r="E14" s="14">
        <v>206145.74268388833</v>
      </c>
      <c r="F14" s="14">
        <v>141301.92876418153</v>
      </c>
      <c r="G14" s="14">
        <v>100178.06327827164</v>
      </c>
      <c r="H14" s="135">
        <f t="shared" si="2"/>
        <v>574596.03359248047</v>
      </c>
      <c r="I14" s="136">
        <f t="shared" si="0"/>
        <v>106263.55407620002</v>
      </c>
      <c r="J14" s="137">
        <f t="shared" si="1"/>
        <v>0.22097315582270433</v>
      </c>
      <c r="K14" s="135">
        <f t="shared" si="3"/>
        <v>468332.47951628047</v>
      </c>
      <c r="L14" s="134"/>
    </row>
    <row r="15" spans="1:12" ht="15.75" customHeight="1" x14ac:dyDescent="0.2">
      <c r="A15" s="3">
        <v>2030</v>
      </c>
      <c r="B15" s="80">
        <v>91779.587999999989</v>
      </c>
      <c r="C15" s="134"/>
      <c r="D15" s="14">
        <v>130793.7601100859</v>
      </c>
      <c r="E15" s="14">
        <v>213817.22446698855</v>
      </c>
      <c r="F15" s="14">
        <v>145510.93660296808</v>
      </c>
      <c r="G15" s="14">
        <v>103881.91205323998</v>
      </c>
      <c r="H15" s="135">
        <f t="shared" si="2"/>
        <v>594003.83323328255</v>
      </c>
      <c r="I15" s="136">
        <f t="shared" si="0"/>
        <v>108238.71307389889</v>
      </c>
      <c r="J15" s="137">
        <f t="shared" si="1"/>
        <v>0.22019009439408685</v>
      </c>
      <c r="K15" s="135">
        <f t="shared" si="3"/>
        <v>485765.12015938363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opLeftCell="A66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x14ac:dyDescent="0.2">
      <c r="A97" t="str">
        <f>A96</f>
        <v>IYCF 1</v>
      </c>
      <c r="B97" s="89" t="s">
        <v>255</v>
      </c>
      <c r="C97" s="23">
        <v>0</v>
      </c>
      <c r="D97" s="154">
        <v>0.17430064511478718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0.12874709302325582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0.12874709302325582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0.18828052325581399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0.36833284883720935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0.38111075581395354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0.23939999999999997</v>
      </c>
    </row>
    <row r="17" spans="1:11" x14ac:dyDescent="0.2">
      <c r="B17" s="10" t="s">
        <v>9</v>
      </c>
      <c r="K17" s="97">
        <f>'Prevalence of anaemia'!F3</f>
        <v>0.23939999999999997</v>
      </c>
    </row>
    <row r="18" spans="1:11" x14ac:dyDescent="0.2">
      <c r="B18" s="10" t="s">
        <v>10</v>
      </c>
      <c r="K18" s="97">
        <f>'Prevalence of anaemia'!G3</f>
        <v>0.23939999999999997</v>
      </c>
    </row>
    <row r="19" spans="1:11" x14ac:dyDescent="0.2">
      <c r="B19" s="10" t="s">
        <v>111</v>
      </c>
      <c r="K19" s="97">
        <f>'Prevalence of anaemia'!H3</f>
        <v>0.318108</v>
      </c>
    </row>
    <row r="20" spans="1:11" x14ac:dyDescent="0.2">
      <c r="B20" s="10" t="s">
        <v>112</v>
      </c>
      <c r="K20" s="97">
        <f>'Prevalence of anaemia'!I3</f>
        <v>0.318108</v>
      </c>
    </row>
    <row r="21" spans="1:11" x14ac:dyDescent="0.2">
      <c r="B21" s="10" t="s">
        <v>113</v>
      </c>
      <c r="K21" s="97">
        <f>'Prevalence of anaemia'!J3</f>
        <v>0.318108</v>
      </c>
    </row>
    <row r="22" spans="1:11" x14ac:dyDescent="0.2">
      <c r="B22" s="10" t="s">
        <v>114</v>
      </c>
      <c r="K22" s="97">
        <f>'Prevalence of anaemia'!K3</f>
        <v>0.318108</v>
      </c>
    </row>
    <row r="23" spans="1:11" x14ac:dyDescent="0.2">
      <c r="B23" s="10" t="s">
        <v>107</v>
      </c>
      <c r="K23" s="97">
        <f>'Prevalence of anaemia'!L3</f>
        <v>0.22722000000000001</v>
      </c>
    </row>
    <row r="24" spans="1:11" x14ac:dyDescent="0.2">
      <c r="B24" s="10" t="s">
        <v>108</v>
      </c>
      <c r="K24" s="97">
        <f>'Prevalence of anaemia'!M3</f>
        <v>0.22722000000000001</v>
      </c>
    </row>
    <row r="25" spans="1:11" x14ac:dyDescent="0.2">
      <c r="B25" s="10" t="s">
        <v>109</v>
      </c>
      <c r="K25" s="97">
        <f>'Prevalence of anaemia'!N3</f>
        <v>0.22722000000000001</v>
      </c>
    </row>
    <row r="26" spans="1:11" x14ac:dyDescent="0.2">
      <c r="B26" s="10" t="s">
        <v>110</v>
      </c>
      <c r="K26" s="97">
        <f>'Prevalence of anaemia'!O3</f>
        <v>0.22722000000000001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0.55263980564227555</v>
      </c>
      <c r="D2" s="81">
        <f t="shared" si="0"/>
        <v>0.55263980564227555</v>
      </c>
      <c r="E2" s="81">
        <f t="shared" si="0"/>
        <v>0.45392550523372766</v>
      </c>
      <c r="F2" s="81">
        <f t="shared" si="0"/>
        <v>0.25343223507921186</v>
      </c>
      <c r="G2" s="81">
        <f t="shared" si="0"/>
        <v>0.24276525258041337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0.31861310133446863</v>
      </c>
      <c r="D3" s="81">
        <f t="shared" si="1"/>
        <v>0.31861310133446863</v>
      </c>
      <c r="E3" s="81">
        <f t="shared" si="1"/>
        <v>0.35779397151045839</v>
      </c>
      <c r="F3" s="81">
        <f t="shared" si="1"/>
        <v>0.37823491608357879</v>
      </c>
      <c r="G3" s="81">
        <f t="shared" si="1"/>
        <v>0.37612399160563309</v>
      </c>
    </row>
    <row r="4" spans="1:7" ht="15.75" customHeight="1" x14ac:dyDescent="0.2">
      <c r="A4" s="11"/>
      <c r="B4" s="12" t="s">
        <v>25</v>
      </c>
      <c r="C4" s="81">
        <v>8.7071879348042142E-2</v>
      </c>
      <c r="D4" s="81">
        <v>8.7071879348042142E-2</v>
      </c>
      <c r="E4" s="81">
        <v>0.13618650616179689</v>
      </c>
      <c r="F4" s="81">
        <v>0.24783712234148286</v>
      </c>
      <c r="G4" s="81">
        <v>0.25943725154044928</v>
      </c>
    </row>
    <row r="5" spans="1:7" ht="15.75" customHeight="1" x14ac:dyDescent="0.2">
      <c r="A5" s="11"/>
      <c r="B5" s="12" t="s">
        <v>26</v>
      </c>
      <c r="C5" s="81">
        <v>4.1675213675213672E-2</v>
      </c>
      <c r="D5" s="81">
        <v>4.1675213675213672E-2</v>
      </c>
      <c r="E5" s="81">
        <v>5.2094017094017085E-2</v>
      </c>
      <c r="F5" s="81">
        <v>0.1204957264957265</v>
      </c>
      <c r="G5" s="81">
        <v>0.12167350427350426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0.71921568627450982</v>
      </c>
      <c r="D14" s="84">
        <v>0.43632418300653603</v>
      </c>
      <c r="E14" s="83">
        <v>1.2843137254901962E-2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9.9215686274509801E-2</v>
      </c>
      <c r="D15" s="84">
        <v>0.20576470588235293</v>
      </c>
      <c r="E15" s="83">
        <v>3.5049019607843138E-2</v>
      </c>
      <c r="F15" s="86">
        <v>1.0784313725490195E-3</v>
      </c>
      <c r="G15" s="86">
        <v>0</v>
      </c>
    </row>
    <row r="16" spans="1:7" ht="15.75" customHeight="1" x14ac:dyDescent="0.2">
      <c r="B16" s="4" t="s">
        <v>39</v>
      </c>
      <c r="C16" s="83">
        <v>5.6924265842349303E-2</v>
      </c>
      <c r="D16" s="87">
        <v>0.27480680061823803</v>
      </c>
      <c r="E16" s="83">
        <v>0.91814914992272023</v>
      </c>
      <c r="F16" s="86">
        <v>0.7076275115919628</v>
      </c>
      <c r="G16" s="86">
        <v>0</v>
      </c>
    </row>
    <row r="17" spans="2:7" ht="15.75" customHeight="1" x14ac:dyDescent="0.2">
      <c r="B17" s="4" t="s">
        <v>40</v>
      </c>
      <c r="C17" s="83">
        <v>0.12464436160863102</v>
      </c>
      <c r="D17" s="87">
        <v>8.3104310492873021E-2</v>
      </c>
      <c r="E17" s="83">
        <v>3.395869321453468E-2</v>
      </c>
      <c r="F17" s="86">
        <v>0.29129405703548811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F3" sqref="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1.9718135593220341</v>
      </c>
      <c r="C2" s="88">
        <v>1.9718135593220341</v>
      </c>
      <c r="D2" s="88">
        <v>6.685745762711865</v>
      </c>
      <c r="E2" s="88">
        <v>6.4392966101694924</v>
      </c>
      <c r="F2" s="88">
        <v>2.2491101694915256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E5" sqref="E5:O5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0.76060000000000005</v>
      </c>
      <c r="F2" s="97">
        <f t="shared" si="0"/>
        <v>0.76060000000000005</v>
      </c>
      <c r="G2" s="97">
        <f t="shared" si="0"/>
        <v>0.76060000000000005</v>
      </c>
      <c r="H2" s="97">
        <f t="shared" si="0"/>
        <v>0.68189199999999994</v>
      </c>
      <c r="I2" s="97">
        <f t="shared" si="0"/>
        <v>0.68189199999999994</v>
      </c>
      <c r="J2" s="97">
        <f t="shared" si="0"/>
        <v>0.68189199999999994</v>
      </c>
      <c r="K2" s="97">
        <f t="shared" si="0"/>
        <v>0.68189199999999994</v>
      </c>
      <c r="L2" s="97">
        <f t="shared" si="0"/>
        <v>0.77278000000000002</v>
      </c>
      <c r="M2" s="97">
        <f t="shared" si="0"/>
        <v>0.77278000000000002</v>
      </c>
      <c r="N2" s="97">
        <f t="shared" si="0"/>
        <v>0.77278000000000002</v>
      </c>
      <c r="O2" s="97">
        <f t="shared" si="0"/>
        <v>0.77278000000000002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0.23939999999999997</v>
      </c>
      <c r="F3" s="97">
        <f t="shared" si="1"/>
        <v>0.23939999999999997</v>
      </c>
      <c r="G3" s="97">
        <f t="shared" si="1"/>
        <v>0.23939999999999997</v>
      </c>
      <c r="H3" s="97">
        <f t="shared" si="1"/>
        <v>0.318108</v>
      </c>
      <c r="I3" s="97">
        <f t="shared" si="1"/>
        <v>0.318108</v>
      </c>
      <c r="J3" s="97">
        <f t="shared" si="1"/>
        <v>0.318108</v>
      </c>
      <c r="K3" s="97">
        <f t="shared" si="1"/>
        <v>0.318108</v>
      </c>
      <c r="L3" s="97">
        <f t="shared" si="1"/>
        <v>0.22722000000000001</v>
      </c>
      <c r="M3" s="97">
        <f t="shared" si="1"/>
        <v>0.22722000000000001</v>
      </c>
      <c r="N3" s="97">
        <f t="shared" si="1"/>
        <v>0.22722000000000001</v>
      </c>
      <c r="O3" s="97">
        <f>O6</f>
        <v>0.22722000000000001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0.56999999999999995</v>
      </c>
      <c r="F5" s="100">
        <v>0.56999999999999995</v>
      </c>
      <c r="G5" s="101">
        <v>0.56999999999999995</v>
      </c>
      <c r="H5" s="102">
        <v>0.75740000000000007</v>
      </c>
      <c r="I5" s="102">
        <v>0.75740000000000007</v>
      </c>
      <c r="J5" s="102">
        <v>0.75740000000000007</v>
      </c>
      <c r="K5" s="102">
        <v>0.75740000000000007</v>
      </c>
      <c r="L5" s="102">
        <v>0.54100000000000004</v>
      </c>
      <c r="M5" s="102">
        <v>0.54100000000000004</v>
      </c>
      <c r="N5" s="102">
        <v>0.54100000000000004</v>
      </c>
      <c r="O5" s="102">
        <v>0.54100000000000004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0.23939999999999997</v>
      </c>
      <c r="F6" s="141">
        <f t="shared" ref="F6:O6" si="2">0.42*F5</f>
        <v>0.23939999999999997</v>
      </c>
      <c r="G6" s="141">
        <f t="shared" si="2"/>
        <v>0.23939999999999997</v>
      </c>
      <c r="H6" s="141">
        <f t="shared" si="2"/>
        <v>0.318108</v>
      </c>
      <c r="I6" s="141">
        <f t="shared" si="2"/>
        <v>0.318108</v>
      </c>
      <c r="J6" s="141">
        <f t="shared" si="2"/>
        <v>0.318108</v>
      </c>
      <c r="K6" s="141">
        <f t="shared" si="2"/>
        <v>0.318108</v>
      </c>
      <c r="L6" s="141">
        <f t="shared" si="2"/>
        <v>0.22722000000000001</v>
      </c>
      <c r="M6" s="141">
        <f t="shared" si="2"/>
        <v>0.22722000000000001</v>
      </c>
      <c r="N6" s="141">
        <f t="shared" si="2"/>
        <v>0.22722000000000001</v>
      </c>
      <c r="O6" s="141">
        <f t="shared" si="2"/>
        <v>0.22722000000000001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2018-05-07T05:02:22Z</dcterms:modified>
</cp:coreProperties>
</file>