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Projects/Master/data/national/"/>
    </mc:Choice>
  </mc:AlternateContent>
  <xr:revisionPtr revIDLastSave="0" documentId="12_ncr:500000_{D00450D1-E537-7B43-84E2-175B9B807AD1}" xr6:coauthVersionLast="31" xr6:coauthVersionMax="31" xr10:uidLastSave="{00000000-0000-0000-0000-000000000000}"/>
  <bookViews>
    <workbookView xWindow="0" yWindow="460" windowWidth="25600" windowHeight="15540" tabRatio="500" firstSheet="17" activeTab="23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Expenditure &amp; budget" sheetId="56" r:id="rId18"/>
    <sheet name="Appropriate breastfeeding" sheetId="19" r:id="rId19"/>
    <sheet name="IYCF package odds ratios" sheetId="32" r:id="rId20"/>
    <sheet name="Relative risks" sheetId="26" r:id="rId21"/>
    <sheet name="Odds ratios" sheetId="27" r:id="rId22"/>
    <sheet name="Programs birth outcomes" sheetId="22" r:id="rId23"/>
    <sheet name="Programs anaemia" sheetId="30" r:id="rId24"/>
    <sheet name="Programs wasting" sheetId="31" r:id="rId25"/>
    <sheet name="Programs for children" sheetId="28" r:id="rId26"/>
    <sheet name="Programs family planning" sheetId="34" r:id="rId27"/>
    <sheet name="Programs for PW" sheetId="45" r:id="rId28"/>
    <sheet name="Programs birth age" sheetId="46" r:id="rId29"/>
    <sheet name="Programs target population" sheetId="21" r:id="rId30"/>
    <sheet name="Programs impacted population" sheetId="47" r:id="rId31"/>
    <sheet name="Program risk areas" sheetId="36" r:id="rId32"/>
    <sheet name="Population risk areas" sheetId="43" r:id="rId33"/>
  </sheets>
  <definedNames>
    <definedName name="FPCov">'Programs cost and coverage'!$B$7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0" l="1"/>
  <c r="A10" i="52"/>
  <c r="A11" i="52"/>
  <c r="A6" i="51"/>
  <c r="A6" i="40"/>
  <c r="A6" i="3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1" i="21"/>
  <c r="N51" i="21"/>
  <c r="O51" i="21"/>
  <c r="F51" i="21"/>
  <c r="G51" i="21"/>
  <c r="H51" i="21"/>
  <c r="I51" i="21"/>
  <c r="J51" i="21"/>
  <c r="K51" i="21"/>
  <c r="L51" i="21"/>
  <c r="E51" i="21"/>
  <c r="M50" i="21"/>
  <c r="N50" i="21"/>
  <c r="O50" i="21"/>
  <c r="F50" i="21"/>
  <c r="G50" i="21"/>
  <c r="H50" i="21"/>
  <c r="I50" i="21"/>
  <c r="J50" i="21"/>
  <c r="K50" i="21"/>
  <c r="L50" i="21"/>
  <c r="E50" i="21"/>
  <c r="O49" i="21"/>
  <c r="F49" i="21"/>
  <c r="G49" i="21"/>
  <c r="H49" i="21"/>
  <c r="I49" i="21"/>
  <c r="J49" i="21"/>
  <c r="K49" i="21"/>
  <c r="L49" i="21"/>
  <c r="M49" i="21"/>
  <c r="N49" i="21"/>
  <c r="E49" i="21"/>
  <c r="N48" i="21"/>
  <c r="O48" i="21"/>
  <c r="D48" i="21"/>
  <c r="E48" i="21"/>
  <c r="F48" i="21"/>
  <c r="G48" i="21"/>
  <c r="H48" i="21"/>
  <c r="I48" i="21"/>
  <c r="J48" i="21"/>
  <c r="K48" i="21"/>
  <c r="L48" i="21"/>
  <c r="M48" i="21"/>
  <c r="C48" i="21"/>
  <c r="M35" i="21"/>
  <c r="N35" i="21"/>
  <c r="O35" i="21"/>
  <c r="L35" i="21"/>
  <c r="N34" i="21"/>
  <c r="O34" i="21"/>
  <c r="M34" i="21"/>
  <c r="N33" i="21"/>
  <c r="O33" i="21"/>
  <c r="M33" i="21"/>
  <c r="N32" i="21"/>
  <c r="O32" i="21"/>
  <c r="M32" i="21"/>
  <c r="N30" i="21"/>
  <c r="O30" i="21"/>
  <c r="M30" i="21"/>
  <c r="N29" i="21"/>
  <c r="O29" i="21"/>
  <c r="M29" i="21"/>
  <c r="L34" i="21"/>
  <c r="L33" i="21"/>
  <c r="L32" i="21"/>
  <c r="L31" i="21"/>
  <c r="L30" i="21"/>
  <c r="L29" i="21"/>
  <c r="L28" i="21"/>
  <c r="N27" i="21"/>
  <c r="O27" i="21"/>
  <c r="M27" i="21"/>
  <c r="L27" i="21"/>
  <c r="N26" i="21"/>
  <c r="O26" i="21"/>
  <c r="M26" i="21"/>
  <c r="L26" i="21"/>
  <c r="N25" i="21"/>
  <c r="O25" i="21"/>
  <c r="M25" i="21"/>
  <c r="L25" i="21"/>
  <c r="L24" i="21"/>
  <c r="N23" i="21"/>
  <c r="O23" i="21"/>
  <c r="M23" i="21"/>
  <c r="L23" i="21"/>
  <c r="N22" i="21"/>
  <c r="O22" i="21"/>
  <c r="M22" i="21"/>
  <c r="L22" i="21"/>
  <c r="L21" i="21"/>
  <c r="H19" i="21"/>
  <c r="I19" i="21"/>
  <c r="J19" i="21"/>
  <c r="K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G17" i="28" l="1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O10" i="29"/>
  <c r="F10" i="29"/>
  <c r="G10" i="29"/>
  <c r="H10" i="29"/>
  <c r="I10" i="29"/>
  <c r="J10" i="29"/>
  <c r="K10" i="29"/>
  <c r="L10" i="29"/>
  <c r="M10" i="29"/>
  <c r="N10" i="29"/>
  <c r="E10" i="29"/>
  <c r="C17" i="1" l="1"/>
  <c r="K12" i="53" l="1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2" i="51" l="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5" i="51"/>
  <c r="A4" i="51"/>
  <c r="A3" i="51"/>
  <c r="A2" i="51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5" i="40"/>
  <c r="A4" i="40"/>
  <c r="A3" i="40"/>
  <c r="A2" i="40"/>
  <c r="A3" i="36" l="1"/>
  <c r="A4" i="36"/>
  <c r="A5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2" i="36"/>
  <c r="A3" i="20"/>
  <c r="A4" i="20"/>
  <c r="A5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D3" i="29"/>
  <c r="E3" i="29"/>
  <c r="K16" i="53" s="1"/>
  <c r="E2" i="29"/>
  <c r="F3" i="29"/>
  <c r="G3" i="29"/>
  <c r="K18" i="53" s="1"/>
  <c r="H3" i="29"/>
  <c r="I3" i="29"/>
  <c r="K20" i="53" s="1"/>
  <c r="I2" i="29"/>
  <c r="J3" i="29"/>
  <c r="K3" i="29"/>
  <c r="K22" i="53" s="1"/>
  <c r="K2" i="29"/>
  <c r="L3" i="29"/>
  <c r="M3" i="29"/>
  <c r="K24" i="53" s="1"/>
  <c r="M2" i="29"/>
  <c r="N3" i="29"/>
  <c r="C3" i="29"/>
  <c r="K14" i="53" s="1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G4" i="2"/>
  <c r="G5" i="2"/>
  <c r="I5" i="2" s="1"/>
  <c r="G6" i="2"/>
  <c r="G7" i="2"/>
  <c r="G8" i="2"/>
  <c r="I8" i="2" s="1"/>
  <c r="G9" i="2"/>
  <c r="I9" i="2" s="1"/>
  <c r="G10" i="2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H10" i="2"/>
  <c r="H11" i="2"/>
  <c r="H12" i="2"/>
  <c r="H13" i="2"/>
  <c r="J13" i="2"/>
  <c r="H14" i="2"/>
  <c r="H15" i="2"/>
  <c r="H2" i="2"/>
  <c r="I4" i="2"/>
  <c r="I6" i="2"/>
  <c r="I12" i="2"/>
  <c r="I13" i="2"/>
  <c r="C2" i="6"/>
  <c r="J7" i="2" l="1"/>
  <c r="J3" i="2"/>
  <c r="C46" i="1"/>
  <c r="C40" i="1" s="1"/>
  <c r="C45" i="1"/>
  <c r="C39" i="1" s="1"/>
  <c r="C47" i="1"/>
  <c r="C41" i="1" s="1"/>
  <c r="C44" i="1"/>
  <c r="C38" i="1" s="1"/>
  <c r="H2" i="29"/>
  <c r="K19" i="53"/>
  <c r="L2" i="29"/>
  <c r="K23" i="53"/>
  <c r="D2" i="29"/>
  <c r="K15" i="53"/>
  <c r="J9" i="2"/>
  <c r="N2" i="29"/>
  <c r="K25" i="53"/>
  <c r="F2" i="29"/>
  <c r="K17" i="53"/>
  <c r="O2" i="29"/>
  <c r="K26" i="53"/>
  <c r="J10" i="2"/>
  <c r="C2" i="29"/>
  <c r="J2" i="29"/>
  <c r="K21" i="53"/>
  <c r="G2" i="29"/>
  <c r="J6" i="2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  <c r="O36" i="21" l="1"/>
  <c r="L36" i="21"/>
  <c r="N36" i="21"/>
  <c r="M3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AA6FBD1-06CD-F244-9DFB-7F1CE391814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F2F06D9-9456-EE42-85AC-B616136FBD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8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9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4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8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9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8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<sst xmlns="http://schemas.openxmlformats.org/spreadsheetml/2006/main" count="1276" uniqueCount="271">
  <si>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</si>
  <si>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</si>
  <si>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</si>
  <si>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</si>
  <si>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</si>
  <si>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</si>
  <si>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</si>
  <si>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</si>
  <si>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</si>
  <si>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</si>
  <si>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</si>
  <si>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</si>
  <si>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</si>
  <si>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</si>
  <si>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</si>
  <si>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</si>
  <si>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</si>
  <si>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</si>
  <si>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</si>
  <si>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</si>
  <si>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</si>
  <si>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</si>
  <si>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</si>
  <si>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</si>
  <si>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</si>
  <si>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</si>
  <si>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</si>
  <si>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</si>
  <si>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</si>
  <si>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</si>
  <si>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</si>
  <si>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</si>
  <si>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</si>
  <si>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</si>
  <si>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</si>
  <si>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</si>
  <si>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</si>
  <si>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</si>
  <si>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</si>
  <si>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</si>
  <si>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</si>
  <si>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</si>
  <si>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</si>
  <si>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</si>
  <si>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</si>
  <si>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</si>
  <si>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</si>
  <si>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</si>
  <si>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</si>
  <si>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</si>
  <si>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</si>
  <si>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</si>
  <si>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</si>
  <si>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</si>
  <si>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</si>
  <si>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</si>
  <si>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</si>
  <si>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</si>
  <si>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</si>
  <si>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</si>
  <si>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</si>
  <si>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</si>
  <si>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</si>
  <si>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</si>
  <si>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</si>
  <si>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</si>
  <si>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</si>
  <si>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</si>
  <si>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</si>
  <si>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</si>
  <si>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</si>
  <si>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</si>
  <si>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</si>
  <si>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</si>
  <si>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</si>
  <si>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</si>
  <si>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</si>
  <si>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</si>
  <si>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</si>
  <si>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</si>
  <si>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</si>
  <si>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</si>
  <si>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</si>
  <si>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</si>
  <si>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</si>
  <si>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</si>
  <si>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</si>
  <si>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</si>
  <si>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</si>
  <si>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</si>
  <si>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</si>
  <si>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</si>
  <si>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</si>
  <si>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</si>
  <si>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</si>
  <si>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</si>
  <si>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</si>
  <si>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</si>
  <si>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</si>
  <si>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</si>
  <si>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</si>
  <si>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</si>
  <si>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</si>
  <si>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</si>
  <si>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</si>
  <si>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</si>
  <si>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</si>
  <si>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</si>
  <si>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</si>
  <si>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</si>
  <si>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</si>
  <si>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</si>
  <si>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</si>
  <si>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</si>
  <si>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</si>
  <si>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</si>
  <si>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</si>
  <si>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</si>
  <si>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</si>
  <si>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</si>
  <si>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</si>
  <si>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</si>
  <si>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</si>
  <si>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</si>
  <si>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</si>
  <si>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</si>
  <si>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</si>
  <si>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</si>
  <si>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</si>
  <si>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</si>
  <si>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</si>
  <si>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</si>
  <si>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</si>
  <si>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</si>
  <si>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</si>
  <si>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</si>
  <si>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</si>
  <si>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</si>
  <si>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</si>
  <si>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</si>
  <si>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</si>
  <si>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</si>
  <si>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</si>
  <si>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</si>
  <si>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</si>
  <si>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</si>
  <si>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</si>
  <si>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</si>
  <si>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</si>
  <si>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</si>
  <si>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</si>
  <si>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</si>
  <si>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</si>
  <si>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</si>
  <si>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</si>
  <si>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</si>
  <si>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</si>
  <si>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</si>
  <si>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</si>
  <si>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</si>
  <si>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</si>
  <si>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</si>
  <si>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</si>
  <si>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</si>
  <si>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</si>
  <si>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</si>
  <si>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</si>
  <si>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</si>
  <si>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</si>
  <si>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</si>
  <si>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</si>
  <si>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</si>
  <si>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</si>
  <si>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</si>
  <si>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</si>
  <si>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</si>
  <si>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</si>
  <si>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</si>
  <si>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</si>
  <si>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</si>
  <si>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</si>
  <si>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</si>
  <si>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</si>
  <si>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</si>
  <si>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</si>
  <si>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</si>
  <si>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</si>
  <si>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</si>
  <si>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</si>
  <si>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</si>
  <si>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</si>
  <si>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</si>
  <si>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</si>
  <si>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</si>
  <si>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</si>
  <si>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</si>
  <si>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</si>
  <si>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</si>
  <si>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</si>
  <si>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</si>
  <si>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</si>
  <si>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</si>
  <si>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</si>
  <si>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</si>
  <si>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</si>
  <si>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</si>
  <si>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</si>
  <si>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</si>
  <si>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</si>
  <si>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</si>
  <si>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</si>
  <si>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</si>
  <si>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</si>
  <si>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</si>
  <si>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</si>
  <si>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</si>
  <si>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</si>
  <si>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</si>
  <si>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</si>
  <si>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</si>
  <si>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</si>
  <si>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</si>
  <si>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</si>
  <si>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</si>
  <si>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</si>
  <si>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</si>
  <si>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</si>
  <si>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</si>
  <si>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</si>
  <si>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</si>
  <si>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</si>
  <si>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</si>
  <si>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</si>
  <si>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</si>
  <si>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</si>
  <si>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</si>
  <si>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</si>
  <si>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</si>
  <si>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</si>
  <si>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</si>
  <si>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</si>
  <si>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</si>
  <si>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</si>
  <si>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</si>
  <si>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</si>
  <si>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</si>
  <si>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</si>
  <si>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</si>
  <si>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</si>
  <si>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</si>
  <si>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</si>
  <si>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</si>
  <si>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</si>
  <si>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</si>
  <si>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</si>
  <si>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</si>
  <si>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</si>
  <si>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</si>
  <si>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</si>
  <si>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</si>
  <si>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</si>
  <si>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</si>
  <si>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</si>
  <si>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</si>
  <si>
    <t>Current expenditure</t>
  </si>
  <si>
    <t>Available budget</t>
  </si>
  <si>
    <t>Value</t>
  </si>
  <si>
    <t>neonatal</t>
  </si>
  <si>
    <t>infant</t>
  </si>
  <si>
    <t>under 5</t>
  </si>
  <si>
    <t>Delayed cord clamping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</si>
</sst>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</cellStyleXfs>
  <cellXfs count="142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  <xf numFmtId="0" fontId="5" fillId="0" borderId="0" xfId="725" applyFont="1" applyAlignment="1"/>
    <xf numFmtId="11" fontId="5" fillId="0" borderId="0" xfId="725" applyNumberFormat="1" applyFont="1" applyAlignment="1"/>
    <xf numFmtId="0" fontId="13" fillId="0" borderId="0" xfId="725" applyFont="1" applyAlignment="1"/>
    <xf numFmtId="0" fontId="4" fillId="4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4853C94F-AF78-4A40-8545-F3F2355BCD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opLeftCell="A13" zoomScale="125" workbookViewId="0">
      <selection activeCell="B23" sqref="B2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7" t="s">
        <v>93</v>
      </c>
      <c r="B1" s="7" t="s">
        <v>56</v>
      </c>
      <c r="C1" s="7" t="s">
        <v>94</v>
      </c>
    </row>
    <row r="2" spans="1:3" ht="16" customHeight="1" x14ac:dyDescent="0.15">
      <c r="A2" s="1" t="s">
        <v>57</v>
      </c>
      <c r="B2" t="s">
        <v>0</v>
      </c>
      <c r="C2" s="129">
        <v>2016</v>
      </c>
    </row>
    <row r="3" spans="1:3" ht="15.75" customHeight="1" x14ac:dyDescent="0.15">
      <c r="B3" s="4" t="s">
        <v>1</v>
      </c>
      <c r="C3" s="13">
        <v>15204000</v>
      </c>
    </row>
    <row r="4" spans="1:3" ht="15.75" customHeight="1" x14ac:dyDescent="0.15">
      <c r="B4" s="4" t="s">
        <v>3</v>
      </c>
      <c r="C4" s="13">
        <v>3118117</v>
      </c>
    </row>
    <row r="5" spans="1:3" ht="15.75" customHeight="1" x14ac:dyDescent="0.15">
      <c r="B5" s="4" t="s">
        <v>4</v>
      </c>
      <c r="C5" s="104">
        <f>(C4+C4*C19/(1000-C19))/(1-C18)</f>
        <v>3677298.8269880489</v>
      </c>
    </row>
    <row r="6" spans="1:3" ht="15.75" customHeight="1" x14ac:dyDescent="0.15">
      <c r="B6" s="21" t="s">
        <v>63</v>
      </c>
      <c r="C6" s="15">
        <v>0.35199999999999998</v>
      </c>
    </row>
    <row r="7" spans="1:3" ht="15.75" customHeight="1" x14ac:dyDescent="0.15">
      <c r="B7" s="4" t="s">
        <v>62</v>
      </c>
      <c r="C7" s="14">
        <v>0.36</v>
      </c>
    </row>
    <row r="8" spans="1:3" ht="15.75" customHeight="1" x14ac:dyDescent="0.15">
      <c r="B8" s="21" t="s">
        <v>64</v>
      </c>
      <c r="C8" s="15">
        <v>0.1</v>
      </c>
    </row>
    <row r="9" spans="1:3" ht="15.75" customHeight="1" x14ac:dyDescent="0.15">
      <c r="B9" s="4" t="s">
        <v>170</v>
      </c>
      <c r="C9" s="15">
        <v>0.5</v>
      </c>
    </row>
    <row r="10" spans="1:3" ht="15.75" customHeight="1" x14ac:dyDescent="0.15">
      <c r="B10" s="4" t="s">
        <v>171</v>
      </c>
      <c r="C10" s="15">
        <v>0.3</v>
      </c>
    </row>
    <row r="11" spans="1:3" ht="15.75" customHeight="1" x14ac:dyDescent="0.15">
      <c r="B11" s="4" t="s">
        <v>172</v>
      </c>
      <c r="C11" s="15">
        <v>0.1</v>
      </c>
    </row>
    <row r="12" spans="1:3" ht="13" x14ac:dyDescent="0.15">
      <c r="B12" t="s">
        <v>210</v>
      </c>
      <c r="C12" s="130">
        <v>0.9</v>
      </c>
    </row>
    <row r="13" spans="1:3" ht="13" x14ac:dyDescent="0.15">
      <c r="B13" t="s">
        <v>211</v>
      </c>
      <c r="C13" s="130">
        <v>0.1</v>
      </c>
    </row>
    <row r="14" spans="1:3" ht="13" x14ac:dyDescent="0.15">
      <c r="B14" s="4" t="s">
        <v>216</v>
      </c>
      <c r="C14" s="15">
        <v>0.2</v>
      </c>
    </row>
    <row r="15" spans="1:3" ht="13" x14ac:dyDescent="0.15">
      <c r="B15" s="4"/>
      <c r="C15" s="37"/>
    </row>
    <row r="16" spans="1:3" ht="13" x14ac:dyDescent="0.15">
      <c r="B16" s="4"/>
      <c r="C16" s="37"/>
    </row>
    <row r="17" spans="1:5" ht="15.75" customHeight="1" x14ac:dyDescent="0.15">
      <c r="A17" s="7" t="s">
        <v>102</v>
      </c>
      <c r="B17" t="s">
        <v>181</v>
      </c>
      <c r="C17" s="15">
        <f>176/100</f>
        <v>1.76</v>
      </c>
    </row>
    <row r="18" spans="1:5" ht="15.75" customHeight="1" x14ac:dyDescent="0.15">
      <c r="B18" t="s">
        <v>100</v>
      </c>
      <c r="C18" s="15">
        <v>0.13</v>
      </c>
    </row>
    <row r="19" spans="1:5" ht="15.75" customHeight="1" x14ac:dyDescent="0.15">
      <c r="B19" t="s">
        <v>101</v>
      </c>
      <c r="C19" s="15">
        <v>25.36</v>
      </c>
    </row>
    <row r="20" spans="1:5" ht="15.75" customHeight="1" x14ac:dyDescent="0.15">
      <c r="B20" s="98" t="s">
        <v>267</v>
      </c>
      <c r="C20" s="15">
        <v>25.4</v>
      </c>
    </row>
    <row r="21" spans="1:5" ht="15.75" customHeight="1" x14ac:dyDescent="0.15">
      <c r="B21" s="98" t="s">
        <v>268</v>
      </c>
      <c r="C21" s="15">
        <v>34.68</v>
      </c>
    </row>
    <row r="22" spans="1:5" ht="15.75" customHeight="1" x14ac:dyDescent="0.15">
      <c r="B22" s="98" t="s">
        <v>269</v>
      </c>
      <c r="C22" s="15">
        <v>39.32</v>
      </c>
    </row>
    <row r="24" spans="1:5" ht="15.75" customHeight="1" x14ac:dyDescent="0.15">
      <c r="B24" s="7"/>
      <c r="C24" s="1"/>
    </row>
    <row r="25" spans="1:5" ht="15.75" customHeight="1" x14ac:dyDescent="0.15">
      <c r="A25" s="7" t="s">
        <v>66</v>
      </c>
      <c r="B25" s="21" t="s">
        <v>68</v>
      </c>
      <c r="C25" s="15">
        <v>0.3</v>
      </c>
    </row>
    <row r="26" spans="1:5" ht="15.75" customHeight="1" x14ac:dyDescent="0.15">
      <c r="B26" s="21" t="s">
        <v>88</v>
      </c>
      <c r="C26" s="15">
        <v>0.8</v>
      </c>
    </row>
    <row r="27" spans="1:5" ht="15.75" customHeight="1" x14ac:dyDescent="0.15">
      <c r="B27" s="21" t="s">
        <v>89</v>
      </c>
      <c r="C27" s="15">
        <v>0.12</v>
      </c>
    </row>
    <row r="28" spans="1:5" ht="15.75" customHeight="1" x14ac:dyDescent="0.15">
      <c r="B28" s="21" t="s">
        <v>90</v>
      </c>
      <c r="C28" s="15">
        <v>0.05</v>
      </c>
    </row>
    <row r="29" spans="1:5" ht="15.75" customHeight="1" x14ac:dyDescent="0.15">
      <c r="B29" s="21" t="s">
        <v>67</v>
      </c>
      <c r="C29" s="15">
        <v>0.05</v>
      </c>
    </row>
    <row r="31" spans="1:5" ht="15.75" customHeight="1" x14ac:dyDescent="0.15">
      <c r="B31" s="21"/>
    </row>
    <row r="32" spans="1:5" ht="15.75" customHeight="1" x14ac:dyDescent="0.2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 x14ac:dyDescent="0.2">
      <c r="B33" s="62" t="s">
        <v>105</v>
      </c>
      <c r="C33" s="28">
        <v>13550000</v>
      </c>
      <c r="D33" s="69"/>
      <c r="E33" s="69"/>
    </row>
    <row r="34" spans="1:5" ht="15.75" customHeight="1" x14ac:dyDescent="0.2">
      <c r="B34" s="62" t="s">
        <v>106</v>
      </c>
      <c r="C34" s="70">
        <v>12394000</v>
      </c>
      <c r="D34" s="69"/>
    </row>
    <row r="35" spans="1:5" ht="15.75" customHeight="1" x14ac:dyDescent="0.2">
      <c r="B35" s="62" t="s">
        <v>107</v>
      </c>
      <c r="C35" s="28">
        <v>9148000</v>
      </c>
      <c r="D35" s="36"/>
    </row>
    <row r="36" spans="1:5" ht="15.75" customHeight="1" x14ac:dyDescent="0.2">
      <c r="B36" s="62"/>
      <c r="C36" s="71"/>
      <c r="D36" s="69"/>
    </row>
    <row r="37" spans="1:5" ht="15.75" customHeight="1" x14ac:dyDescent="0.2">
      <c r="B37" s="62"/>
      <c r="C37" s="71"/>
      <c r="D37" s="69"/>
    </row>
    <row r="38" spans="1:5" ht="15.75" customHeight="1" x14ac:dyDescent="0.2">
      <c r="A38" s="7" t="s">
        <v>199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 x14ac:dyDescent="0.2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 x14ac:dyDescent="0.2">
      <c r="B40" s="62" t="s">
        <v>106</v>
      </c>
      <c r="C40" s="103">
        <f>INDEX(WRAPop,3) - INDEX(PWPop,3)</f>
        <v>11797902.113393042</v>
      </c>
      <c r="D40" s="69"/>
    </row>
    <row r="41" spans="1:5" ht="15.75" customHeight="1" x14ac:dyDescent="0.2">
      <c r="B41" s="62" t="s">
        <v>107</v>
      </c>
      <c r="C41" s="103">
        <f>INDEX(WRAPop,4) - INDEX(PWPop,4)</f>
        <v>9101877.564651465</v>
      </c>
      <c r="D41" s="69"/>
    </row>
    <row r="42" spans="1:5" ht="15.75" customHeight="1" x14ac:dyDescent="0.2">
      <c r="B42" s="62"/>
      <c r="C42" s="29"/>
      <c r="D42" s="69"/>
    </row>
    <row r="43" spans="1:5" ht="15" customHeight="1" x14ac:dyDescent="0.2">
      <c r="B43" s="27"/>
      <c r="C43" s="29"/>
    </row>
    <row r="44" spans="1:5" ht="15.75" customHeight="1" x14ac:dyDescent="0.2">
      <c r="A44" s="7" t="s">
        <v>198</v>
      </c>
      <c r="B44" s="62" t="s">
        <v>108</v>
      </c>
      <c r="C44" s="102">
        <f>INDEX(PWDist, 1)*NumPW</f>
        <v>1102416.4304987811</v>
      </c>
    </row>
    <row r="45" spans="1:5" ht="15.75" customHeight="1" x14ac:dyDescent="0.2">
      <c r="B45" s="62" t="s">
        <v>109</v>
      </c>
      <c r="C45" s="102">
        <f>INDEX(PWDist, 2)*NumPW</f>
        <v>1932662.074533775</v>
      </c>
    </row>
    <row r="46" spans="1:5" ht="15.75" customHeight="1" x14ac:dyDescent="0.2">
      <c r="B46" s="62" t="s">
        <v>110</v>
      </c>
      <c r="C46" s="102">
        <f>INDEX(PWDist, 3)*NumPW</f>
        <v>596097.88660695858</v>
      </c>
    </row>
    <row r="47" spans="1:5" ht="15.75" customHeight="1" x14ac:dyDescent="0.2">
      <c r="B47" s="62" t="s">
        <v>111</v>
      </c>
      <c r="C47" s="102">
        <f>INDEX(PWDist, 4)*NumPW</f>
        <v>46122.435348534098</v>
      </c>
    </row>
    <row r="50" spans="1:3" ht="15.75" customHeight="1" x14ac:dyDescent="0.2">
      <c r="A50" s="7" t="s">
        <v>97</v>
      </c>
      <c r="B50" s="62" t="s">
        <v>108</v>
      </c>
      <c r="C50" s="24">
        <v>0.29978973218277538</v>
      </c>
    </row>
    <row r="51" spans="1:3" ht="15.75" customHeight="1" x14ac:dyDescent="0.2">
      <c r="B51" s="62" t="s">
        <v>109</v>
      </c>
      <c r="C51" s="24">
        <v>0.52556568434139284</v>
      </c>
    </row>
    <row r="52" spans="1:3" ht="15.75" customHeight="1" x14ac:dyDescent="0.2">
      <c r="B52" s="62" t="s">
        <v>110</v>
      </c>
      <c r="C52" s="24">
        <v>0.16210210664201097</v>
      </c>
    </row>
    <row r="53" spans="1:3" ht="15.75" customHeight="1" x14ac:dyDescent="0.2">
      <c r="B53" s="62" t="s">
        <v>111</v>
      </c>
      <c r="C53" s="24">
        <v>1.2542476833820825E-2</v>
      </c>
    </row>
    <row r="56" spans="1:3" ht="15.75" customHeight="1" x14ac:dyDescent="0.15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50" t="s">
        <v>154</v>
      </c>
      <c r="B2" s="51" t="s">
        <v>70</v>
      </c>
      <c r="C2" s="51"/>
      <c r="D2" s="51"/>
      <c r="E2" s="52"/>
    </row>
    <row r="3" spans="1:5" x14ac:dyDescent="0.15">
      <c r="A3" s="53"/>
      <c r="B3" s="100" t="s">
        <v>6</v>
      </c>
      <c r="C3" s="100"/>
      <c r="D3" s="100" t="s">
        <v>158</v>
      </c>
      <c r="E3" s="55"/>
    </row>
    <row r="4" spans="1:5" x14ac:dyDescent="0.15">
      <c r="A4" s="53"/>
      <c r="B4" s="100" t="s">
        <v>7</v>
      </c>
      <c r="C4" s="100"/>
      <c r="D4" s="100" t="s">
        <v>158</v>
      </c>
      <c r="E4" s="55"/>
    </row>
    <row r="5" spans="1:5" x14ac:dyDescent="0.15">
      <c r="A5" s="53"/>
      <c r="B5" s="101" t="s">
        <v>8</v>
      </c>
      <c r="C5" s="101"/>
      <c r="D5" s="101" t="s">
        <v>158</v>
      </c>
      <c r="E5" s="55"/>
    </row>
    <row r="6" spans="1:5" x14ac:dyDescent="0.15">
      <c r="A6" s="53"/>
      <c r="B6" s="101" t="s">
        <v>9</v>
      </c>
      <c r="C6" s="101"/>
      <c r="D6" s="101" t="s">
        <v>158</v>
      </c>
      <c r="E6" s="55"/>
    </row>
    <row r="7" spans="1:5" x14ac:dyDescent="0.15">
      <c r="A7" s="56"/>
      <c r="B7" s="57" t="s">
        <v>92</v>
      </c>
      <c r="C7" s="58"/>
      <c r="D7" s="58"/>
      <c r="E7" s="59"/>
    </row>
    <row r="9" spans="1:5" x14ac:dyDescent="0.15">
      <c r="A9" s="50" t="s">
        <v>155</v>
      </c>
      <c r="B9" s="51" t="s">
        <v>70</v>
      </c>
      <c r="C9" s="51"/>
      <c r="D9" s="51"/>
      <c r="E9" s="52"/>
    </row>
    <row r="10" spans="1:5" x14ac:dyDescent="0.15">
      <c r="A10" s="53"/>
      <c r="B10" s="100" t="s">
        <v>6</v>
      </c>
      <c r="C10" s="100"/>
      <c r="D10" s="100"/>
      <c r="E10" s="55"/>
    </row>
    <row r="11" spans="1:5" x14ac:dyDescent="0.15">
      <c r="A11" s="53"/>
      <c r="B11" s="100" t="s">
        <v>7</v>
      </c>
      <c r="C11" s="100"/>
      <c r="D11" s="100"/>
      <c r="E11" s="55"/>
    </row>
    <row r="12" spans="1:5" x14ac:dyDescent="0.15">
      <c r="A12" s="53"/>
      <c r="B12" s="101" t="s">
        <v>8</v>
      </c>
      <c r="C12" s="101"/>
      <c r="D12" s="101"/>
      <c r="E12" s="55"/>
    </row>
    <row r="13" spans="1:5" x14ac:dyDescent="0.15">
      <c r="A13" s="53"/>
      <c r="B13" s="101" t="s">
        <v>9</v>
      </c>
      <c r="C13" s="101"/>
      <c r="D13" s="101"/>
      <c r="E13" s="55"/>
    </row>
    <row r="14" spans="1:5" x14ac:dyDescent="0.15">
      <c r="A14" s="56"/>
      <c r="B14" s="57" t="s">
        <v>92</v>
      </c>
      <c r="C14" s="58"/>
      <c r="D14" s="58"/>
      <c r="E14" s="59"/>
    </row>
    <row r="16" spans="1:5" x14ac:dyDescent="0.15">
      <c r="A16" s="50" t="s">
        <v>156</v>
      </c>
      <c r="B16" s="51" t="s">
        <v>70</v>
      </c>
      <c r="C16" s="51"/>
      <c r="D16" s="51"/>
      <c r="E16" s="52"/>
    </row>
    <row r="17" spans="1:5" x14ac:dyDescent="0.15">
      <c r="A17" s="53"/>
      <c r="B17" s="100" t="s">
        <v>6</v>
      </c>
      <c r="C17" s="100"/>
      <c r="D17" s="100"/>
      <c r="E17" s="55"/>
    </row>
    <row r="18" spans="1:5" x14ac:dyDescent="0.15">
      <c r="A18" s="53"/>
      <c r="B18" s="100" t="s">
        <v>7</v>
      </c>
      <c r="C18" s="100"/>
      <c r="D18" s="100"/>
      <c r="E18" s="55"/>
    </row>
    <row r="19" spans="1:5" x14ac:dyDescent="0.15">
      <c r="A19" s="53"/>
      <c r="B19" s="101" t="s">
        <v>8</v>
      </c>
      <c r="C19" s="101"/>
      <c r="D19" s="101"/>
      <c r="E19" s="55"/>
    </row>
    <row r="20" spans="1:5" x14ac:dyDescent="0.15">
      <c r="A20" s="53"/>
      <c r="B20" s="101" t="s">
        <v>9</v>
      </c>
      <c r="C20" s="101"/>
      <c r="D20" s="101"/>
      <c r="E20" s="55"/>
    </row>
    <row r="21" spans="1:5" x14ac:dyDescent="0.1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</sheetViews>
  <sheetFormatPr baseColWidth="10" defaultRowHeight="13" x14ac:dyDescent="0.15"/>
  <cols>
    <col min="1" max="1" width="18" customWidth="1"/>
  </cols>
  <sheetData>
    <row r="1" spans="1:5" x14ac:dyDescent="0.1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 x14ac:dyDescent="0.1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2"/>
  <sheetViews>
    <sheetView workbookViewId="0">
      <selection activeCell="A6" sqref="A6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193</v>
      </c>
      <c r="B1" s="7" t="s">
        <v>241</v>
      </c>
    </row>
    <row r="2" spans="1:2" x14ac:dyDescent="0.15">
      <c r="A2" s="98" t="s">
        <v>53</v>
      </c>
      <c r="B2" s="98" t="s">
        <v>158</v>
      </c>
    </row>
    <row r="3" spans="1:2" x14ac:dyDescent="0.15">
      <c r="A3" s="99" t="s">
        <v>256</v>
      </c>
      <c r="B3" s="98"/>
    </row>
    <row r="4" spans="1:2" x14ac:dyDescent="0.15">
      <c r="A4" s="4" t="s">
        <v>253</v>
      </c>
      <c r="B4" s="98"/>
    </row>
    <row r="5" spans="1:2" x14ac:dyDescent="0.15">
      <c r="A5" s="4" t="s">
        <v>136</v>
      </c>
      <c r="B5" s="98"/>
    </row>
    <row r="6" spans="1:2" x14ac:dyDescent="0.15">
      <c r="A6" s="4" t="s">
        <v>270</v>
      </c>
      <c r="B6" s="98" t="s">
        <v>158</v>
      </c>
    </row>
    <row r="7" spans="1:2" x14ac:dyDescent="0.15">
      <c r="A7" s="98" t="s">
        <v>178</v>
      </c>
      <c r="B7" s="98"/>
    </row>
    <row r="8" spans="1:2" x14ac:dyDescent="0.15">
      <c r="A8" s="9" t="s">
        <v>138</v>
      </c>
      <c r="B8" s="98"/>
    </row>
    <row r="9" spans="1:2" x14ac:dyDescent="0.15">
      <c r="A9" s="9" t="s">
        <v>139</v>
      </c>
      <c r="B9" s="98"/>
    </row>
    <row r="10" spans="1:2" x14ac:dyDescent="0.15">
      <c r="A10" s="9" t="s">
        <v>137</v>
      </c>
      <c r="B10" s="98"/>
    </row>
    <row r="11" spans="1:2" x14ac:dyDescent="0.15">
      <c r="A11" s="98" t="s">
        <v>117</v>
      </c>
      <c r="B11" s="98"/>
    </row>
    <row r="12" spans="1:2" x14ac:dyDescent="0.15">
      <c r="A12" s="98" t="s">
        <v>125</v>
      </c>
      <c r="B12" s="98"/>
    </row>
    <row r="13" spans="1:2" x14ac:dyDescent="0.15">
      <c r="A13" s="98" t="s">
        <v>118</v>
      </c>
      <c r="B13" s="98"/>
    </row>
    <row r="14" spans="1:2" x14ac:dyDescent="0.15">
      <c r="A14" s="98" t="s">
        <v>126</v>
      </c>
      <c r="B14" s="98"/>
    </row>
    <row r="15" spans="1:2" x14ac:dyDescent="0.15">
      <c r="A15" s="98" t="s">
        <v>119</v>
      </c>
      <c r="B15" s="98"/>
    </row>
    <row r="16" spans="1:2" x14ac:dyDescent="0.15">
      <c r="A16" s="98" t="s">
        <v>127</v>
      </c>
      <c r="B16" s="98"/>
    </row>
    <row r="17" spans="1:2" x14ac:dyDescent="0.15">
      <c r="A17" s="98" t="s">
        <v>116</v>
      </c>
      <c r="B17" s="98"/>
    </row>
    <row r="18" spans="1:2" x14ac:dyDescent="0.15">
      <c r="A18" s="98" t="s">
        <v>124</v>
      </c>
      <c r="B18" s="98"/>
    </row>
    <row r="19" spans="1:2" x14ac:dyDescent="0.15">
      <c r="A19" s="98" t="s">
        <v>114</v>
      </c>
      <c r="B19" s="98"/>
    </row>
    <row r="20" spans="1:2" x14ac:dyDescent="0.15">
      <c r="A20" s="98" t="s">
        <v>122</v>
      </c>
      <c r="B20" s="98"/>
    </row>
    <row r="21" spans="1:2" x14ac:dyDescent="0.15">
      <c r="A21" s="98" t="s">
        <v>115</v>
      </c>
      <c r="B21" s="98"/>
    </row>
    <row r="22" spans="1:2" x14ac:dyDescent="0.15">
      <c r="A22" s="98" t="s">
        <v>123</v>
      </c>
      <c r="B22" s="98"/>
    </row>
    <row r="23" spans="1:2" x14ac:dyDescent="0.15">
      <c r="A23" s="98" t="s">
        <v>113</v>
      </c>
      <c r="B23" s="98"/>
    </row>
    <row r="24" spans="1:2" x14ac:dyDescent="0.15">
      <c r="A24" s="98" t="s">
        <v>121</v>
      </c>
      <c r="B24" s="98"/>
    </row>
    <row r="25" spans="1:2" x14ac:dyDescent="0.15">
      <c r="A25" s="98" t="s">
        <v>112</v>
      </c>
      <c r="B25" s="98"/>
    </row>
    <row r="26" spans="1:2" x14ac:dyDescent="0.15">
      <c r="A26" s="4" t="s">
        <v>74</v>
      </c>
      <c r="B26" s="98"/>
    </row>
    <row r="27" spans="1:2" x14ac:dyDescent="0.15">
      <c r="A27" s="4" t="s">
        <v>132</v>
      </c>
      <c r="B27" s="98"/>
    </row>
    <row r="28" spans="1:2" x14ac:dyDescent="0.15">
      <c r="A28" s="4" t="s">
        <v>91</v>
      </c>
      <c r="B28" s="98"/>
    </row>
    <row r="29" spans="1:2" x14ac:dyDescent="0.15">
      <c r="A29" s="4" t="s">
        <v>75</v>
      </c>
      <c r="B29" s="98"/>
    </row>
    <row r="30" spans="1:2" x14ac:dyDescent="0.15">
      <c r="A30" s="4" t="s">
        <v>255</v>
      </c>
      <c r="B30" s="98"/>
    </row>
    <row r="31" spans="1:2" x14ac:dyDescent="0.15">
      <c r="A31" s="4" t="s">
        <v>254</v>
      </c>
      <c r="B31" s="98"/>
    </row>
    <row r="32" spans="1:2" x14ac:dyDescent="0.15">
      <c r="A32" s="98" t="s">
        <v>128</v>
      </c>
      <c r="B32" s="98"/>
    </row>
    <row r="33" spans="1:2" x14ac:dyDescent="0.15">
      <c r="A33" s="98" t="s">
        <v>131</v>
      </c>
      <c r="B33" s="98"/>
    </row>
    <row r="34" spans="1:2" x14ac:dyDescent="0.15">
      <c r="A34" s="98" t="s">
        <v>251</v>
      </c>
      <c r="B34" s="98"/>
    </row>
    <row r="35" spans="1:2" x14ac:dyDescent="0.15">
      <c r="A35" s="4" t="s">
        <v>120</v>
      </c>
      <c r="B35" s="98" t="s">
        <v>158</v>
      </c>
    </row>
    <row r="36" spans="1:2" x14ac:dyDescent="0.15">
      <c r="A36" s="4" t="s">
        <v>72</v>
      </c>
      <c r="B36" s="98" t="s">
        <v>158</v>
      </c>
    </row>
    <row r="37" spans="1:2" x14ac:dyDescent="0.15">
      <c r="A37" s="4" t="s">
        <v>129</v>
      </c>
      <c r="B37" s="98" t="s">
        <v>158</v>
      </c>
    </row>
    <row r="38" spans="1:2" x14ac:dyDescent="0.15">
      <c r="A38" s="4" t="s">
        <v>71</v>
      </c>
      <c r="B38" s="98"/>
    </row>
    <row r="39" spans="1:2" x14ac:dyDescent="0.15">
      <c r="A39" s="21" t="s">
        <v>130</v>
      </c>
      <c r="B39" s="98"/>
    </row>
    <row r="40" spans="1:2" x14ac:dyDescent="0.15">
      <c r="A40" s="4" t="s">
        <v>144</v>
      </c>
      <c r="B40" s="98"/>
    </row>
    <row r="41" spans="1:2" x14ac:dyDescent="0.15">
      <c r="A41" s="4" t="s">
        <v>145</v>
      </c>
      <c r="B41" s="98"/>
    </row>
    <row r="42" spans="1:2" x14ac:dyDescent="0.15">
      <c r="A42" s="4" t="s">
        <v>47</v>
      </c>
      <c r="B42" s="98" t="s">
        <v>158</v>
      </c>
    </row>
    <row r="43" spans="1:2" x14ac:dyDescent="0.15">
      <c r="A43" s="98" t="s">
        <v>250</v>
      </c>
      <c r="B43" s="98" t="s">
        <v>158</v>
      </c>
    </row>
    <row r="44" spans="1:2" x14ac:dyDescent="0.15">
      <c r="A44" s="98" t="s">
        <v>249</v>
      </c>
      <c r="B44" s="98" t="s">
        <v>158</v>
      </c>
    </row>
    <row r="45" spans="1:2" x14ac:dyDescent="0.15">
      <c r="A45" s="98" t="s">
        <v>248</v>
      </c>
      <c r="B45" s="98"/>
    </row>
    <row r="46" spans="1:2" x14ac:dyDescent="0.15">
      <c r="A46" s="98" t="s">
        <v>246</v>
      </c>
      <c r="B46" s="98"/>
    </row>
    <row r="47" spans="1:2" x14ac:dyDescent="0.15">
      <c r="A47" s="98" t="s">
        <v>247</v>
      </c>
      <c r="B47" s="98"/>
    </row>
    <row r="48" spans="1:2" x14ac:dyDescent="0.15">
      <c r="A48" s="98" t="s">
        <v>252</v>
      </c>
      <c r="B48" s="98"/>
    </row>
    <row r="49" spans="1:2" x14ac:dyDescent="0.15">
      <c r="A49" s="4" t="s">
        <v>133</v>
      </c>
      <c r="B49" s="98"/>
    </row>
    <row r="50" spans="1:2" x14ac:dyDescent="0.15">
      <c r="A50" s="111" t="s">
        <v>154</v>
      </c>
      <c r="B50" s="98"/>
    </row>
    <row r="51" spans="1:2" x14ac:dyDescent="0.15">
      <c r="A51" s="111" t="s">
        <v>155</v>
      </c>
      <c r="B51" s="98"/>
    </row>
    <row r="52" spans="1:2" x14ac:dyDescent="0.15">
      <c r="A52" s="111" t="s">
        <v>156</v>
      </c>
      <c r="B52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2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7" t="s">
        <v>193</v>
      </c>
      <c r="B1" s="7" t="s">
        <v>215</v>
      </c>
      <c r="C1" s="7" t="s">
        <v>214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41" t="str">
        <f>'Programs to include'!A4</f>
        <v>Calcium supplementation</v>
      </c>
    </row>
    <row r="5" spans="1:3" x14ac:dyDescent="0.15">
      <c r="A5" s="9" t="str">
        <f>'Programs to include'!A5</f>
        <v>Cash transfers</v>
      </c>
    </row>
    <row r="6" spans="1:3" x14ac:dyDescent="0.15">
      <c r="A6" s="9" t="str">
        <f>'Programs to include'!A6</f>
        <v>Delayed cord clamping</v>
      </c>
    </row>
    <row r="7" spans="1:3" x14ac:dyDescent="0.15">
      <c r="A7" s="9" t="str">
        <f>'Programs to include'!A7</f>
        <v>Family Planning</v>
      </c>
    </row>
    <row r="8" spans="1:3" x14ac:dyDescent="0.15">
      <c r="A8" s="9" t="str">
        <f>'Programs to include'!A8</f>
        <v>IFA fortification of maize</v>
      </c>
    </row>
    <row r="9" spans="1:3" x14ac:dyDescent="0.15">
      <c r="A9" t="str">
        <f>'Programs to include'!A9</f>
        <v>IFA fortification of rice</v>
      </c>
    </row>
    <row r="10" spans="1:3" x14ac:dyDescent="0.15">
      <c r="A10" t="str">
        <f>'Programs to include'!A10</f>
        <v>IFA fortification of wheat flour</v>
      </c>
      <c r="C10" s="4"/>
    </row>
    <row r="11" spans="1:3" x14ac:dyDescent="0.15">
      <c r="A11" t="str">
        <f>'Programs to include'!A11</f>
        <v>IFAS not poor: community</v>
      </c>
    </row>
    <row r="12" spans="1:3" x14ac:dyDescent="0.15">
      <c r="A12" t="str">
        <f>'Programs to include'!A12</f>
        <v>IFAS not poor: community (malaria area)</v>
      </c>
      <c r="C12" s="4" t="s">
        <v>75</v>
      </c>
    </row>
    <row r="13" spans="1:3" x14ac:dyDescent="0.15">
      <c r="A13" t="str">
        <f>'Programs to include'!A13</f>
        <v>IFAS not poor: hospital</v>
      </c>
    </row>
    <row r="14" spans="1:3" x14ac:dyDescent="0.15">
      <c r="A14" t="str">
        <f>'Programs to include'!A14</f>
        <v>IFAS not poor: hospital (malaria area)</v>
      </c>
      <c r="C14" s="4" t="s">
        <v>75</v>
      </c>
    </row>
    <row r="15" spans="1:3" x14ac:dyDescent="0.15">
      <c r="A15" t="str">
        <f>'Programs to include'!A15</f>
        <v>IFAS not poor: retailer</v>
      </c>
    </row>
    <row r="16" spans="1:3" x14ac:dyDescent="0.15">
      <c r="A16" t="str">
        <f>'Programs to include'!A16</f>
        <v>IFAS not poor: retailer (malaria area)</v>
      </c>
      <c r="C16" s="4" t="s">
        <v>75</v>
      </c>
    </row>
    <row r="17" spans="1:3" x14ac:dyDescent="0.15">
      <c r="A17" t="str">
        <f>'Programs to include'!A17</f>
        <v>IFAS not poor: school</v>
      </c>
    </row>
    <row r="18" spans="1:3" x14ac:dyDescent="0.15">
      <c r="A18" t="str">
        <f>'Programs to include'!A18</f>
        <v>IFAS not poor: school (malaria area)</v>
      </c>
      <c r="C18" s="4" t="s">
        <v>75</v>
      </c>
    </row>
    <row r="19" spans="1:3" x14ac:dyDescent="0.15">
      <c r="A19" t="str">
        <f>'Programs to include'!A19</f>
        <v>IFAS poor: community</v>
      </c>
    </row>
    <row r="20" spans="1:3" x14ac:dyDescent="0.15">
      <c r="A20" t="str">
        <f>'Programs to include'!A20</f>
        <v>IFAS poor: community (malaria area)</v>
      </c>
      <c r="C20" s="4" t="s">
        <v>75</v>
      </c>
    </row>
    <row r="21" spans="1:3" x14ac:dyDescent="0.15">
      <c r="A21" t="str">
        <f>'Programs to include'!A21</f>
        <v>IFAS poor: hospital</v>
      </c>
    </row>
    <row r="22" spans="1:3" x14ac:dyDescent="0.15">
      <c r="A22" t="str">
        <f>'Programs to include'!A22</f>
        <v>IFAS poor: hospital (malaria area)</v>
      </c>
      <c r="C22" s="4" t="s">
        <v>75</v>
      </c>
    </row>
    <row r="23" spans="1:3" x14ac:dyDescent="0.15">
      <c r="A23" t="str">
        <f>'Programs to include'!A23</f>
        <v>IFAS poor: school</v>
      </c>
    </row>
    <row r="24" spans="1:3" x14ac:dyDescent="0.15">
      <c r="A24" s="4" t="str">
        <f>'Programs to include'!A24</f>
        <v>IFAS poor: school (malaria area)</v>
      </c>
      <c r="C24" s="4" t="s">
        <v>75</v>
      </c>
    </row>
    <row r="25" spans="1:3" x14ac:dyDescent="0.15">
      <c r="A25" s="4" t="str">
        <f>'Programs to include'!A25</f>
        <v>IPTp</v>
      </c>
    </row>
    <row r="26" spans="1:3" x14ac:dyDescent="0.15">
      <c r="A26" s="4" t="str">
        <f>'Programs to include'!A26</f>
        <v>Iron and folic acid supplementation for pregnant women</v>
      </c>
      <c r="B26" t="s">
        <v>128</v>
      </c>
    </row>
    <row r="27" spans="1:3" x14ac:dyDescent="0.15">
      <c r="A27" s="4" t="str">
        <f>'Programs to include'!A27</f>
        <v>Iron and folic acid supplementation for pregnant women (malaria area)</v>
      </c>
      <c r="B27" t="s">
        <v>131</v>
      </c>
      <c r="C27" t="s">
        <v>112</v>
      </c>
    </row>
    <row r="28" spans="1:3" x14ac:dyDescent="0.15">
      <c r="A28" s="4" t="str">
        <f>'Programs to include'!A28</f>
        <v>Iron and iodine fortification of salt</v>
      </c>
    </row>
    <row r="29" spans="1:3" x14ac:dyDescent="0.15">
      <c r="A29" t="str">
        <f>'Programs to include'!A29</f>
        <v>Long-lasting insecticide-treated bednets</v>
      </c>
    </row>
    <row r="30" spans="1:3" x14ac:dyDescent="0.15">
      <c r="A30" s="4" t="str">
        <f>'Programs to include'!A30</f>
        <v>Mg for eclampsia</v>
      </c>
    </row>
    <row r="31" spans="1:3" x14ac:dyDescent="0.15">
      <c r="A31" s="4" t="str">
        <f>'Programs to include'!A31</f>
        <v>Mg for pre-eclampsia</v>
      </c>
    </row>
    <row r="32" spans="1:3" x14ac:dyDescent="0.15">
      <c r="A32" s="4" t="str">
        <f>'Programs to include'!A32</f>
        <v>Multiple micronutrient supplementation</v>
      </c>
      <c r="C32" s="4"/>
    </row>
    <row r="33" spans="1:3" x14ac:dyDescent="0.15">
      <c r="A33" s="4" t="str">
        <f>'Programs to include'!A33</f>
        <v>Multiple micronutrient supplementation (malaria area)</v>
      </c>
      <c r="C33" t="s">
        <v>112</v>
      </c>
    </row>
    <row r="34" spans="1:3" x14ac:dyDescent="0.15">
      <c r="A34" s="21" t="str">
        <f>'Programs to include'!A34</f>
        <v>Oral rehydration salts</v>
      </c>
      <c r="C34" s="4"/>
    </row>
    <row r="35" spans="1:3" x14ac:dyDescent="0.15">
      <c r="A35" s="4" t="str">
        <f>'Programs to include'!A35</f>
        <v>Public provision of complementary foods</v>
      </c>
      <c r="B35" t="s">
        <v>219</v>
      </c>
    </row>
    <row r="36" spans="1:3" x14ac:dyDescent="0.15">
      <c r="A36" s="4" t="str">
        <f>'Programs to include'!A36</f>
        <v>Public provision of complementary foods with iron</v>
      </c>
    </row>
    <row r="37" spans="1:3" x14ac:dyDescent="0.15">
      <c r="A37" s="4" t="str">
        <f>'Programs to include'!A37</f>
        <v>Public provision of complementary foods with iron (malaria area)</v>
      </c>
      <c r="C37" s="4" t="s">
        <v>75</v>
      </c>
    </row>
    <row r="38" spans="1:3" x14ac:dyDescent="0.15">
      <c r="A38" s="4" t="str">
        <f>'Programs to include'!A38</f>
        <v>Sprinkles</v>
      </c>
      <c r="B38" t="s">
        <v>72</v>
      </c>
    </row>
    <row r="39" spans="1:3" x14ac:dyDescent="0.15">
      <c r="A39" s="4" t="str">
        <f>'Programs to include'!A39</f>
        <v>Sprinkles (malaria area)</v>
      </c>
      <c r="B39" t="s">
        <v>129</v>
      </c>
      <c r="C39" s="4" t="s">
        <v>75</v>
      </c>
    </row>
    <row r="40" spans="1:3" x14ac:dyDescent="0.15">
      <c r="A40" s="4" t="str">
        <f>'Programs to include'!A40</f>
        <v>Treatment of MAM</v>
      </c>
    </row>
    <row r="41" spans="1:3" x14ac:dyDescent="0.15">
      <c r="A41" s="4" t="str">
        <f>'Programs to include'!A41</f>
        <v>Treatment of SAM</v>
      </c>
    </row>
    <row r="42" spans="1:3" x14ac:dyDescent="0.15">
      <c r="A42" t="str">
        <f>'Programs to include'!A42</f>
        <v>Vitamin A supplementation</v>
      </c>
      <c r="B42" s="4"/>
    </row>
    <row r="43" spans="1:3" x14ac:dyDescent="0.15">
      <c r="A43" t="str">
        <f>'Programs to include'!A43</f>
        <v>WASH: Handwashing</v>
      </c>
      <c r="B43" s="4"/>
    </row>
    <row r="44" spans="1:3" x14ac:dyDescent="0.15">
      <c r="A44" t="str">
        <f>'Programs to include'!A44</f>
        <v>WASH: Hygenic disposal</v>
      </c>
    </row>
    <row r="45" spans="1:3" x14ac:dyDescent="0.15">
      <c r="A45" t="str">
        <f>'Programs to include'!A45</f>
        <v>WASH: Improved sanitation</v>
      </c>
    </row>
    <row r="46" spans="1:3" x14ac:dyDescent="0.15">
      <c r="A46" t="str">
        <f>'Programs to include'!A46</f>
        <v>WASH: Improved water source</v>
      </c>
    </row>
    <row r="47" spans="1:3" x14ac:dyDescent="0.15">
      <c r="A47" t="str">
        <f>'Programs to include'!A47</f>
        <v>WASH: Piped water</v>
      </c>
    </row>
    <row r="48" spans="1:3" x14ac:dyDescent="0.15">
      <c r="A48" t="str">
        <f>'Programs to include'!A48</f>
        <v>Zinc for treatment + ORS</v>
      </c>
    </row>
    <row r="49" spans="1:2" x14ac:dyDescent="0.15">
      <c r="A49" t="str">
        <f>'Programs to include'!A49</f>
        <v>Zinc supplementation</v>
      </c>
      <c r="B49" s="4"/>
    </row>
    <row r="50" spans="1:2" x14ac:dyDescent="0.15">
      <c r="A50" t="str">
        <f>'Programs to include'!A50</f>
        <v>IYCF 1</v>
      </c>
    </row>
    <row r="51" spans="1:2" x14ac:dyDescent="0.15">
      <c r="A51" t="str">
        <f>'Programs to include'!A51</f>
        <v>IYCF 2</v>
      </c>
    </row>
    <row r="52" spans="1:2" x14ac:dyDescent="0.15">
      <c r="A52" t="str">
        <f>'Programs to include'!A52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2"/>
  <sheetViews>
    <sheetView workbookViewId="0">
      <selection activeCell="A6" sqref="A6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7" t="s">
        <v>193</v>
      </c>
      <c r="B1" s="7" t="s">
        <v>259</v>
      </c>
    </row>
    <row r="2" spans="1:2" x14ac:dyDescent="0.15">
      <c r="A2" t="str">
        <f>'Programs to include'!A2</f>
        <v>Balanced energy-protein supplementation</v>
      </c>
      <c r="B2" s="67">
        <v>1</v>
      </c>
    </row>
    <row r="3" spans="1:2" x14ac:dyDescent="0.15">
      <c r="A3" t="str">
        <f>'Programs to include'!A3</f>
        <v>Birth age program</v>
      </c>
      <c r="B3" s="67">
        <v>1</v>
      </c>
    </row>
    <row r="4" spans="1:2" x14ac:dyDescent="0.15">
      <c r="A4" t="str">
        <f>'Programs to include'!A4</f>
        <v>Calcium supplementation</v>
      </c>
      <c r="B4" s="67">
        <v>1</v>
      </c>
    </row>
    <row r="5" spans="1:2" x14ac:dyDescent="0.15">
      <c r="A5" t="str">
        <f>'Programs to include'!A5</f>
        <v>Cash transfers</v>
      </c>
      <c r="B5" s="67">
        <v>1</v>
      </c>
    </row>
    <row r="6" spans="1:2" x14ac:dyDescent="0.15">
      <c r="A6" t="str">
        <f>'Programs to include'!A6</f>
        <v>Delayed cord clamping</v>
      </c>
      <c r="B6" s="67">
        <v>1</v>
      </c>
    </row>
    <row r="7" spans="1:2" x14ac:dyDescent="0.15">
      <c r="A7" t="str">
        <f>'Programs to include'!A7</f>
        <v>Family Planning</v>
      </c>
      <c r="B7" s="67">
        <v>1</v>
      </c>
    </row>
    <row r="8" spans="1:2" x14ac:dyDescent="0.15">
      <c r="A8" t="str">
        <f>'Programs to include'!A8</f>
        <v>IFA fortification of maize</v>
      </c>
      <c r="B8" s="67">
        <v>1</v>
      </c>
    </row>
    <row r="9" spans="1:2" x14ac:dyDescent="0.15">
      <c r="A9" t="str">
        <f>'Programs to include'!A9</f>
        <v>IFA fortification of rice</v>
      </c>
      <c r="B9" s="67">
        <v>1</v>
      </c>
    </row>
    <row r="10" spans="1:2" x14ac:dyDescent="0.15">
      <c r="A10" t="str">
        <f>'Programs to include'!A10</f>
        <v>IFA fortification of wheat flour</v>
      </c>
      <c r="B10" s="67">
        <v>1</v>
      </c>
    </row>
    <row r="11" spans="1:2" x14ac:dyDescent="0.15">
      <c r="A11" t="str">
        <f>'Programs to include'!A11</f>
        <v>IFAS not poor: community</v>
      </c>
      <c r="B11" s="67">
        <v>1</v>
      </c>
    </row>
    <row r="12" spans="1:2" x14ac:dyDescent="0.15">
      <c r="A12" t="str">
        <f>'Programs to include'!A12</f>
        <v>IFAS not poor: community (malaria area)</v>
      </c>
      <c r="B12" s="67">
        <v>1</v>
      </c>
    </row>
    <row r="13" spans="1:2" x14ac:dyDescent="0.15">
      <c r="A13" t="str">
        <f>'Programs to include'!A13</f>
        <v>IFAS not poor: hospital</v>
      </c>
      <c r="B13" s="67">
        <v>1</v>
      </c>
    </row>
    <row r="14" spans="1:2" x14ac:dyDescent="0.15">
      <c r="A14" t="str">
        <f>'Programs to include'!A14</f>
        <v>IFAS not poor: hospital (malaria area)</v>
      </c>
      <c r="B14" s="67">
        <v>1</v>
      </c>
    </row>
    <row r="15" spans="1:2" x14ac:dyDescent="0.15">
      <c r="A15" t="str">
        <f>'Programs to include'!A15</f>
        <v>IFAS not poor: retailer</v>
      </c>
      <c r="B15" s="67">
        <v>1</v>
      </c>
    </row>
    <row r="16" spans="1:2" x14ac:dyDescent="0.15">
      <c r="A16" t="str">
        <f>'Programs to include'!A16</f>
        <v>IFAS not poor: retailer (malaria area)</v>
      </c>
      <c r="B16" s="67">
        <v>1</v>
      </c>
    </row>
    <row r="17" spans="1:2" x14ac:dyDescent="0.15">
      <c r="A17" t="str">
        <f>'Programs to include'!A17</f>
        <v>IFAS not poor: school</v>
      </c>
      <c r="B17" s="67">
        <v>1</v>
      </c>
    </row>
    <row r="18" spans="1:2" x14ac:dyDescent="0.15">
      <c r="A18" t="str">
        <f>'Programs to include'!A18</f>
        <v>IFAS not poor: school (malaria area)</v>
      </c>
      <c r="B18" s="67">
        <v>1</v>
      </c>
    </row>
    <row r="19" spans="1:2" x14ac:dyDescent="0.15">
      <c r="A19" t="str">
        <f>'Programs to include'!A19</f>
        <v>IFAS poor: community</v>
      </c>
      <c r="B19" s="67">
        <v>1</v>
      </c>
    </row>
    <row r="20" spans="1:2" x14ac:dyDescent="0.15">
      <c r="A20" t="str">
        <f>'Programs to include'!A20</f>
        <v>IFAS poor: community (malaria area)</v>
      </c>
      <c r="B20" s="67">
        <v>1</v>
      </c>
    </row>
    <row r="21" spans="1:2" x14ac:dyDescent="0.15">
      <c r="A21" t="str">
        <f>'Programs to include'!A21</f>
        <v>IFAS poor: hospital</v>
      </c>
      <c r="B21" s="67">
        <v>1</v>
      </c>
    </row>
    <row r="22" spans="1:2" x14ac:dyDescent="0.15">
      <c r="A22" t="str">
        <f>'Programs to include'!A22</f>
        <v>IFAS poor: hospital (malaria area)</v>
      </c>
      <c r="B22" s="67">
        <v>1</v>
      </c>
    </row>
    <row r="23" spans="1:2" x14ac:dyDescent="0.15">
      <c r="A23" t="str">
        <f>'Programs to include'!A23</f>
        <v>IFAS poor: school</v>
      </c>
      <c r="B23" s="67">
        <v>1</v>
      </c>
    </row>
    <row r="24" spans="1:2" x14ac:dyDescent="0.15">
      <c r="A24" t="str">
        <f>'Programs to include'!A24</f>
        <v>IFAS poor: school (malaria area)</v>
      </c>
      <c r="B24" s="67">
        <v>1</v>
      </c>
    </row>
    <row r="25" spans="1:2" x14ac:dyDescent="0.15">
      <c r="A25" t="str">
        <f>'Programs to include'!A25</f>
        <v>IPTp</v>
      </c>
      <c r="B25" s="67">
        <v>1</v>
      </c>
    </row>
    <row r="26" spans="1:2" x14ac:dyDescent="0.15">
      <c r="A26" t="str">
        <f>'Programs to include'!A26</f>
        <v>Iron and folic acid supplementation for pregnant women</v>
      </c>
      <c r="B26" s="67">
        <v>1</v>
      </c>
    </row>
    <row r="27" spans="1:2" x14ac:dyDescent="0.15">
      <c r="A27" t="str">
        <f>'Programs to include'!A27</f>
        <v>Iron and folic acid supplementation for pregnant women (malaria area)</v>
      </c>
      <c r="B27" s="67">
        <v>1</v>
      </c>
    </row>
    <row r="28" spans="1:2" x14ac:dyDescent="0.15">
      <c r="A28" t="str">
        <f>'Programs to include'!A28</f>
        <v>Iron and iodine fortification of salt</v>
      </c>
      <c r="B28" s="67">
        <v>1</v>
      </c>
    </row>
    <row r="29" spans="1:2" x14ac:dyDescent="0.15">
      <c r="A29" t="str">
        <f>'Programs to include'!A29</f>
        <v>Long-lasting insecticide-treated bednets</v>
      </c>
      <c r="B29" s="67">
        <v>1</v>
      </c>
    </row>
    <row r="30" spans="1:2" x14ac:dyDescent="0.15">
      <c r="A30" t="str">
        <f>'Programs to include'!A30</f>
        <v>Mg for eclampsia</v>
      </c>
      <c r="B30" s="67">
        <v>1</v>
      </c>
    </row>
    <row r="31" spans="1:2" x14ac:dyDescent="0.15">
      <c r="A31" t="str">
        <f>'Programs to include'!A31</f>
        <v>Mg for pre-eclampsia</v>
      </c>
      <c r="B31" s="67">
        <v>1</v>
      </c>
    </row>
    <row r="32" spans="1:2" x14ac:dyDescent="0.15">
      <c r="A32" t="str">
        <f>'Programs to include'!A32</f>
        <v>Multiple micronutrient supplementation</v>
      </c>
      <c r="B32" s="67">
        <v>1</v>
      </c>
    </row>
    <row r="33" spans="1:2" x14ac:dyDescent="0.15">
      <c r="A33" t="str">
        <f>'Programs to include'!A33</f>
        <v>Multiple micronutrient supplementation (malaria area)</v>
      </c>
      <c r="B33" s="67">
        <v>1</v>
      </c>
    </row>
    <row r="34" spans="1:2" x14ac:dyDescent="0.15">
      <c r="A34" t="str">
        <f>'Programs to include'!A34</f>
        <v>Oral rehydration salts</v>
      </c>
      <c r="B34" s="67">
        <v>1</v>
      </c>
    </row>
    <row r="35" spans="1:2" x14ac:dyDescent="0.15">
      <c r="A35" t="str">
        <f>'Programs to include'!A35</f>
        <v>Public provision of complementary foods</v>
      </c>
      <c r="B35" s="67">
        <v>1</v>
      </c>
    </row>
    <row r="36" spans="1:2" x14ac:dyDescent="0.15">
      <c r="A36" t="str">
        <f>'Programs to include'!A36</f>
        <v>Public provision of complementary foods with iron</v>
      </c>
      <c r="B36" s="67">
        <v>1</v>
      </c>
    </row>
    <row r="37" spans="1:2" x14ac:dyDescent="0.15">
      <c r="A37" t="str">
        <f>'Programs to include'!A37</f>
        <v>Public provision of complementary foods with iron (malaria area)</v>
      </c>
      <c r="B37" s="67">
        <v>1</v>
      </c>
    </row>
    <row r="38" spans="1:2" x14ac:dyDescent="0.15">
      <c r="A38" t="str">
        <f>'Programs to include'!A38</f>
        <v>Sprinkles</v>
      </c>
      <c r="B38" s="67">
        <v>1</v>
      </c>
    </row>
    <row r="39" spans="1:2" x14ac:dyDescent="0.15">
      <c r="A39" t="str">
        <f>'Programs to include'!A39</f>
        <v>Sprinkles (malaria area)</v>
      </c>
      <c r="B39" s="67">
        <v>1</v>
      </c>
    </row>
    <row r="40" spans="1:2" x14ac:dyDescent="0.15">
      <c r="A40" t="str">
        <f>'Programs to include'!A40</f>
        <v>Treatment of MAM</v>
      </c>
      <c r="B40" s="67">
        <v>1</v>
      </c>
    </row>
    <row r="41" spans="1:2" x14ac:dyDescent="0.15">
      <c r="A41" t="str">
        <f>'Programs to include'!A41</f>
        <v>Treatment of SAM</v>
      </c>
      <c r="B41" s="67">
        <v>1</v>
      </c>
    </row>
    <row r="42" spans="1:2" x14ac:dyDescent="0.15">
      <c r="A42" t="str">
        <f>'Programs to include'!A42</f>
        <v>Vitamin A supplementation</v>
      </c>
      <c r="B42" s="67">
        <v>1</v>
      </c>
    </row>
    <row r="43" spans="1:2" x14ac:dyDescent="0.15">
      <c r="A43" t="str">
        <f>'Programs to include'!A43</f>
        <v>WASH: Handwashing</v>
      </c>
      <c r="B43" s="67">
        <v>1</v>
      </c>
    </row>
    <row r="44" spans="1:2" x14ac:dyDescent="0.15">
      <c r="A44" t="str">
        <f>'Programs to include'!A44</f>
        <v>WASH: Hygenic disposal</v>
      </c>
      <c r="B44" s="67">
        <v>1</v>
      </c>
    </row>
    <row r="45" spans="1:2" x14ac:dyDescent="0.15">
      <c r="A45" t="str">
        <f>'Programs to include'!A45</f>
        <v>WASH: Improved sanitation</v>
      </c>
      <c r="B45" s="67">
        <v>1</v>
      </c>
    </row>
    <row r="46" spans="1:2" x14ac:dyDescent="0.15">
      <c r="A46" t="str">
        <f>'Programs to include'!A46</f>
        <v>WASH: Improved water source</v>
      </c>
      <c r="B46" s="67">
        <v>1</v>
      </c>
    </row>
    <row r="47" spans="1:2" x14ac:dyDescent="0.15">
      <c r="A47" t="str">
        <f>'Programs to include'!A47</f>
        <v>WASH: Piped water</v>
      </c>
      <c r="B47" s="67">
        <v>1</v>
      </c>
    </row>
    <row r="48" spans="1:2" x14ac:dyDescent="0.15">
      <c r="A48" t="str">
        <f>'Programs to include'!A48</f>
        <v>Zinc for treatment + ORS</v>
      </c>
      <c r="B48" s="67">
        <v>1</v>
      </c>
    </row>
    <row r="49" spans="1:2" x14ac:dyDescent="0.15">
      <c r="A49" t="str">
        <f>'Programs to include'!A49</f>
        <v>Zinc supplementation</v>
      </c>
      <c r="B49" s="67">
        <v>1</v>
      </c>
    </row>
    <row r="50" spans="1:2" x14ac:dyDescent="0.15">
      <c r="A50" t="str">
        <f>'Programs to include'!A50</f>
        <v>IYCF 1</v>
      </c>
      <c r="B50" s="67">
        <v>1</v>
      </c>
    </row>
    <row r="51" spans="1:2" x14ac:dyDescent="0.15">
      <c r="A51" t="str">
        <f>'Programs to include'!A51</f>
        <v>IYCF 2</v>
      </c>
      <c r="B51" s="67">
        <v>1</v>
      </c>
    </row>
    <row r="52" spans="1:2" x14ac:dyDescent="0.15">
      <c r="A52" t="str">
        <f>'Programs to include'!A52</f>
        <v>IYCF 3</v>
      </c>
      <c r="B52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3"/>
  <sheetViews>
    <sheetView workbookViewId="0">
      <selection activeCell="A11" sqref="A11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7" t="s">
        <v>193</v>
      </c>
      <c r="B1" s="7" t="s">
        <v>261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15">
      <c r="A2" t="str">
        <f>'Programs to include'!A2</f>
        <v>Balanced energy-protein supplementation</v>
      </c>
      <c r="B2" s="98" t="s">
        <v>260</v>
      </c>
      <c r="C2" s="25"/>
    </row>
    <row r="3" spans="1:25" x14ac:dyDescent="0.15">
      <c r="A3" t="str">
        <f>A2</f>
        <v>Balanced energy-protein supplementation</v>
      </c>
      <c r="B3" s="98" t="s">
        <v>262</v>
      </c>
      <c r="C3" s="25"/>
    </row>
    <row r="4" spans="1:25" x14ac:dyDescent="0.15">
      <c r="A4" t="str">
        <f>'Programs to include'!A3</f>
        <v>Birth age program</v>
      </c>
      <c r="B4" s="98" t="s">
        <v>260</v>
      </c>
      <c r="C4" s="25"/>
    </row>
    <row r="5" spans="1:25" x14ac:dyDescent="0.15">
      <c r="A5" t="str">
        <f>A4</f>
        <v>Birth age program</v>
      </c>
      <c r="B5" s="98" t="s">
        <v>262</v>
      </c>
      <c r="C5" s="25"/>
    </row>
    <row r="6" spans="1:25" x14ac:dyDescent="0.15">
      <c r="A6" t="str">
        <f>'Programs to include'!A4</f>
        <v>Calcium supplementation</v>
      </c>
      <c r="B6" s="98" t="s">
        <v>260</v>
      </c>
      <c r="C6" s="25"/>
    </row>
    <row r="7" spans="1:25" x14ac:dyDescent="0.15">
      <c r="A7" t="str">
        <f>A6</f>
        <v>Calcium supplementation</v>
      </c>
      <c r="B7" s="98" t="s">
        <v>262</v>
      </c>
      <c r="C7" s="25"/>
    </row>
    <row r="8" spans="1:25" x14ac:dyDescent="0.15">
      <c r="A8" t="str">
        <f>'Programs to include'!A5</f>
        <v>Cash transfers</v>
      </c>
      <c r="B8" s="98" t="s">
        <v>260</v>
      </c>
      <c r="C8" s="25"/>
    </row>
    <row r="9" spans="1:25" x14ac:dyDescent="0.15">
      <c r="A9" t="str">
        <f>A8</f>
        <v>Cash transfers</v>
      </c>
      <c r="B9" s="98" t="s">
        <v>262</v>
      </c>
      <c r="C9" s="25"/>
    </row>
    <row r="10" spans="1:25" x14ac:dyDescent="0.15">
      <c r="A10" t="str">
        <f>'Programs to include'!A6</f>
        <v>Delayed cord clamping</v>
      </c>
      <c r="B10" s="98" t="s">
        <v>260</v>
      </c>
      <c r="C10" s="25"/>
    </row>
    <row r="11" spans="1:25" x14ac:dyDescent="0.15">
      <c r="A11" t="str">
        <f>A10</f>
        <v>Delayed cord clamping</v>
      </c>
      <c r="B11" s="98" t="s">
        <v>262</v>
      </c>
      <c r="C11" s="25"/>
    </row>
    <row r="12" spans="1:25" x14ac:dyDescent="0.15">
      <c r="A12" t="str">
        <f>'Programs to include'!A7</f>
        <v>Family Planning</v>
      </c>
      <c r="B12" s="98" t="s">
        <v>260</v>
      </c>
      <c r="C12" s="25"/>
    </row>
    <row r="13" spans="1:25" x14ac:dyDescent="0.15">
      <c r="A13" t="str">
        <f>A12</f>
        <v>Family Planning</v>
      </c>
      <c r="B13" s="98" t="s">
        <v>262</v>
      </c>
      <c r="C13" s="25"/>
    </row>
    <row r="14" spans="1:25" x14ac:dyDescent="0.15">
      <c r="A14" t="str">
        <f>'Programs to include'!A8</f>
        <v>IFA fortification of maize</v>
      </c>
      <c r="B14" s="98" t="s">
        <v>260</v>
      </c>
      <c r="C14" s="25"/>
    </row>
    <row r="15" spans="1:25" x14ac:dyDescent="0.15">
      <c r="A15" t="str">
        <f>A14</f>
        <v>IFA fortification of maize</v>
      </c>
      <c r="B15" s="98" t="s">
        <v>262</v>
      </c>
      <c r="C15" s="25"/>
    </row>
    <row r="16" spans="1:25" x14ac:dyDescent="0.15">
      <c r="A16" t="str">
        <f>'Programs to include'!A9</f>
        <v>IFA fortification of rice</v>
      </c>
      <c r="B16" s="98" t="s">
        <v>260</v>
      </c>
      <c r="C16" s="25"/>
    </row>
    <row r="17" spans="1:3" x14ac:dyDescent="0.15">
      <c r="A17" t="str">
        <f>A16</f>
        <v>IFA fortification of rice</v>
      </c>
      <c r="B17" s="98" t="s">
        <v>262</v>
      </c>
      <c r="C17" s="25"/>
    </row>
    <row r="18" spans="1:3" x14ac:dyDescent="0.15">
      <c r="A18" t="str">
        <f>'Programs to include'!A10</f>
        <v>IFA fortification of wheat flour</v>
      </c>
      <c r="B18" s="98" t="s">
        <v>260</v>
      </c>
      <c r="C18" s="25"/>
    </row>
    <row r="19" spans="1:3" x14ac:dyDescent="0.15">
      <c r="A19" t="str">
        <f>A18</f>
        <v>IFA fortification of wheat flour</v>
      </c>
      <c r="B19" s="98" t="s">
        <v>262</v>
      </c>
      <c r="C19" s="25"/>
    </row>
    <row r="20" spans="1:3" x14ac:dyDescent="0.15">
      <c r="A20" t="str">
        <f>'Programs to include'!A11</f>
        <v>IFAS not poor: community</v>
      </c>
      <c r="B20" s="98" t="s">
        <v>260</v>
      </c>
      <c r="C20" s="25"/>
    </row>
    <row r="21" spans="1:3" x14ac:dyDescent="0.15">
      <c r="A21" t="str">
        <f>A20</f>
        <v>IFAS not poor: community</v>
      </c>
      <c r="B21" s="98" t="s">
        <v>262</v>
      </c>
      <c r="C21" s="25"/>
    </row>
    <row r="22" spans="1:3" x14ac:dyDescent="0.15">
      <c r="A22" t="str">
        <f>'Programs to include'!A12</f>
        <v>IFAS not poor: community (malaria area)</v>
      </c>
      <c r="B22" s="98" t="s">
        <v>260</v>
      </c>
      <c r="C22" s="25"/>
    </row>
    <row r="23" spans="1:3" x14ac:dyDescent="0.15">
      <c r="A23" t="str">
        <f>A22</f>
        <v>IFAS not poor: community (malaria area)</v>
      </c>
      <c r="B23" s="98" t="s">
        <v>262</v>
      </c>
      <c r="C23" s="25"/>
    </row>
    <row r="24" spans="1:3" x14ac:dyDescent="0.15">
      <c r="A24" t="str">
        <f>'Programs to include'!A13</f>
        <v>IFAS not poor: hospital</v>
      </c>
      <c r="B24" s="98" t="s">
        <v>260</v>
      </c>
      <c r="C24" s="25"/>
    </row>
    <row r="25" spans="1:3" x14ac:dyDescent="0.15">
      <c r="A25" t="str">
        <f>A24</f>
        <v>IFAS not poor: hospital</v>
      </c>
      <c r="B25" s="98" t="s">
        <v>262</v>
      </c>
      <c r="C25" s="25"/>
    </row>
    <row r="26" spans="1:3" x14ac:dyDescent="0.15">
      <c r="A26" t="str">
        <f>'Programs to include'!A14</f>
        <v>IFAS not poor: hospital (malaria area)</v>
      </c>
      <c r="B26" s="98" t="s">
        <v>260</v>
      </c>
      <c r="C26" s="25"/>
    </row>
    <row r="27" spans="1:3" x14ac:dyDescent="0.15">
      <c r="A27" t="str">
        <f>A26</f>
        <v>IFAS not poor: hospital (malaria area)</v>
      </c>
      <c r="B27" s="98" t="s">
        <v>262</v>
      </c>
      <c r="C27" s="25"/>
    </row>
    <row r="28" spans="1:3" x14ac:dyDescent="0.15">
      <c r="A28" t="str">
        <f>'Programs to include'!A15</f>
        <v>IFAS not poor: retailer</v>
      </c>
      <c r="B28" s="98" t="s">
        <v>260</v>
      </c>
      <c r="C28" s="25"/>
    </row>
    <row r="29" spans="1:3" x14ac:dyDescent="0.15">
      <c r="A29" t="str">
        <f>A28</f>
        <v>IFAS not poor: retailer</v>
      </c>
      <c r="B29" s="98" t="s">
        <v>262</v>
      </c>
      <c r="C29" s="25"/>
    </row>
    <row r="30" spans="1:3" x14ac:dyDescent="0.15">
      <c r="A30" t="str">
        <f>'Programs to include'!A16</f>
        <v>IFAS not poor: retailer (malaria area)</v>
      </c>
      <c r="B30" s="98" t="s">
        <v>260</v>
      </c>
      <c r="C30" s="25"/>
    </row>
    <row r="31" spans="1:3" x14ac:dyDescent="0.15">
      <c r="A31" t="str">
        <f>A30</f>
        <v>IFAS not poor: retailer (malaria area)</v>
      </c>
      <c r="B31" s="98" t="s">
        <v>262</v>
      </c>
      <c r="C31" s="25"/>
    </row>
    <row r="32" spans="1:3" x14ac:dyDescent="0.15">
      <c r="A32" t="str">
        <f>'Programs to include'!A17</f>
        <v>IFAS not poor: school</v>
      </c>
      <c r="B32" s="98" t="s">
        <v>260</v>
      </c>
      <c r="C32" s="25"/>
    </row>
    <row r="33" spans="1:3" x14ac:dyDescent="0.15">
      <c r="A33" t="str">
        <f>A32</f>
        <v>IFAS not poor: school</v>
      </c>
      <c r="B33" s="98" t="s">
        <v>262</v>
      </c>
      <c r="C33" s="25"/>
    </row>
    <row r="34" spans="1:3" x14ac:dyDescent="0.15">
      <c r="A34" t="str">
        <f>'Programs to include'!A18</f>
        <v>IFAS not poor: school (malaria area)</v>
      </c>
      <c r="B34" s="98" t="s">
        <v>260</v>
      </c>
      <c r="C34" s="25"/>
    </row>
    <row r="35" spans="1:3" x14ac:dyDescent="0.15">
      <c r="A35" t="str">
        <f>A34</f>
        <v>IFAS not poor: school (malaria area)</v>
      </c>
      <c r="B35" s="98" t="s">
        <v>262</v>
      </c>
      <c r="C35" s="25"/>
    </row>
    <row r="36" spans="1:3" x14ac:dyDescent="0.15">
      <c r="A36" t="str">
        <f>'Programs to include'!A19</f>
        <v>IFAS poor: community</v>
      </c>
      <c r="B36" s="98" t="s">
        <v>260</v>
      </c>
      <c r="C36" s="25"/>
    </row>
    <row r="37" spans="1:3" x14ac:dyDescent="0.15">
      <c r="A37" t="str">
        <f>A36</f>
        <v>IFAS poor: community</v>
      </c>
      <c r="B37" s="98" t="s">
        <v>262</v>
      </c>
      <c r="C37" s="25"/>
    </row>
    <row r="38" spans="1:3" x14ac:dyDescent="0.15">
      <c r="A38" t="str">
        <f>'Programs to include'!A20</f>
        <v>IFAS poor: community (malaria area)</v>
      </c>
      <c r="B38" s="98" t="s">
        <v>260</v>
      </c>
      <c r="C38" s="25"/>
    </row>
    <row r="39" spans="1:3" x14ac:dyDescent="0.15">
      <c r="A39" t="str">
        <f>A38</f>
        <v>IFAS poor: community (malaria area)</v>
      </c>
      <c r="B39" s="98" t="s">
        <v>262</v>
      </c>
      <c r="C39" s="25"/>
    </row>
    <row r="40" spans="1:3" x14ac:dyDescent="0.15">
      <c r="A40" t="str">
        <f>'Programs to include'!A21</f>
        <v>IFAS poor: hospital</v>
      </c>
      <c r="B40" s="98" t="s">
        <v>260</v>
      </c>
      <c r="C40" s="25"/>
    </row>
    <row r="41" spans="1:3" x14ac:dyDescent="0.15">
      <c r="A41" t="str">
        <f>A40</f>
        <v>IFAS poor: hospital</v>
      </c>
      <c r="B41" s="98" t="s">
        <v>262</v>
      </c>
      <c r="C41" s="25"/>
    </row>
    <row r="42" spans="1:3" x14ac:dyDescent="0.15">
      <c r="A42" t="str">
        <f>'Programs to include'!A22</f>
        <v>IFAS poor: hospital (malaria area)</v>
      </c>
      <c r="B42" s="98" t="s">
        <v>260</v>
      </c>
      <c r="C42" s="25"/>
    </row>
    <row r="43" spans="1:3" x14ac:dyDescent="0.15">
      <c r="A43" t="str">
        <f>A42</f>
        <v>IFAS poor: hospital (malaria area)</v>
      </c>
      <c r="B43" s="98" t="s">
        <v>262</v>
      </c>
      <c r="C43" s="25"/>
    </row>
    <row r="44" spans="1:3" x14ac:dyDescent="0.15">
      <c r="A44" t="str">
        <f>'Programs to include'!A23</f>
        <v>IFAS poor: school</v>
      </c>
      <c r="B44" s="98" t="s">
        <v>260</v>
      </c>
      <c r="C44" s="25"/>
    </row>
    <row r="45" spans="1:3" x14ac:dyDescent="0.15">
      <c r="A45" t="str">
        <f>A44</f>
        <v>IFAS poor: school</v>
      </c>
      <c r="B45" s="98" t="s">
        <v>262</v>
      </c>
      <c r="C45" s="25"/>
    </row>
    <row r="46" spans="1:3" x14ac:dyDescent="0.15">
      <c r="A46" t="str">
        <f>'Programs to include'!A24</f>
        <v>IFAS poor: school (malaria area)</v>
      </c>
      <c r="B46" s="98" t="s">
        <v>260</v>
      </c>
      <c r="C46" s="25"/>
    </row>
    <row r="47" spans="1:3" x14ac:dyDescent="0.15">
      <c r="A47" t="str">
        <f>A46</f>
        <v>IFAS poor: school (malaria area)</v>
      </c>
      <c r="B47" s="98" t="s">
        <v>262</v>
      </c>
      <c r="C47" s="25"/>
    </row>
    <row r="48" spans="1:3" x14ac:dyDescent="0.15">
      <c r="A48" t="str">
        <f>'Programs to include'!A25</f>
        <v>IPTp</v>
      </c>
      <c r="B48" s="98" t="s">
        <v>260</v>
      </c>
      <c r="C48" s="25"/>
    </row>
    <row r="49" spans="1:3" x14ac:dyDescent="0.15">
      <c r="A49" t="str">
        <f>A48</f>
        <v>IPTp</v>
      </c>
      <c r="B49" s="98" t="s">
        <v>262</v>
      </c>
      <c r="C49" s="25"/>
    </row>
    <row r="50" spans="1:3" x14ac:dyDescent="0.15">
      <c r="A50" t="str">
        <f>'Programs to include'!A26</f>
        <v>Iron and folic acid supplementation for pregnant women</v>
      </c>
      <c r="B50" s="98" t="s">
        <v>260</v>
      </c>
      <c r="C50" s="25"/>
    </row>
    <row r="51" spans="1:3" x14ac:dyDescent="0.15">
      <c r="A51" t="str">
        <f>A50</f>
        <v>Iron and folic acid supplementation for pregnant women</v>
      </c>
      <c r="B51" s="98" t="s">
        <v>262</v>
      </c>
      <c r="C51" s="25"/>
    </row>
    <row r="52" spans="1:3" x14ac:dyDescent="0.15">
      <c r="A52" t="str">
        <f>'Programs to include'!A27</f>
        <v>Iron and folic acid supplementation for pregnant women (malaria area)</v>
      </c>
      <c r="B52" s="98" t="s">
        <v>260</v>
      </c>
      <c r="C52" s="25"/>
    </row>
    <row r="53" spans="1:3" x14ac:dyDescent="0.15">
      <c r="A53" t="str">
        <f>A52</f>
        <v>Iron and folic acid supplementation for pregnant women (malaria area)</v>
      </c>
      <c r="B53" s="98" t="s">
        <v>262</v>
      </c>
      <c r="C53" s="25"/>
    </row>
    <row r="54" spans="1:3" x14ac:dyDescent="0.15">
      <c r="A54" t="str">
        <f>'Programs to include'!A28</f>
        <v>Iron and iodine fortification of salt</v>
      </c>
      <c r="B54" s="98" t="s">
        <v>260</v>
      </c>
      <c r="C54" s="25"/>
    </row>
    <row r="55" spans="1:3" x14ac:dyDescent="0.15">
      <c r="A55" t="str">
        <f>A54</f>
        <v>Iron and iodine fortification of salt</v>
      </c>
      <c r="B55" s="98" t="s">
        <v>262</v>
      </c>
      <c r="C55" s="25"/>
    </row>
    <row r="56" spans="1:3" x14ac:dyDescent="0.15">
      <c r="A56" t="str">
        <f>'Programs to include'!A29</f>
        <v>Long-lasting insecticide-treated bednets</v>
      </c>
      <c r="B56" s="98" t="s">
        <v>260</v>
      </c>
      <c r="C56" s="25"/>
    </row>
    <row r="57" spans="1:3" x14ac:dyDescent="0.15">
      <c r="A57" t="str">
        <f>A56</f>
        <v>Long-lasting insecticide-treated bednets</v>
      </c>
      <c r="B57" s="98" t="s">
        <v>262</v>
      </c>
      <c r="C57" s="25"/>
    </row>
    <row r="58" spans="1:3" x14ac:dyDescent="0.15">
      <c r="A58" t="str">
        <f>'Programs to include'!A30</f>
        <v>Mg for eclampsia</v>
      </c>
      <c r="B58" s="98" t="s">
        <v>260</v>
      </c>
      <c r="C58" s="25"/>
    </row>
    <row r="59" spans="1:3" x14ac:dyDescent="0.15">
      <c r="A59" t="str">
        <f>A58</f>
        <v>Mg for eclampsia</v>
      </c>
      <c r="B59" s="98" t="s">
        <v>262</v>
      </c>
      <c r="C59" s="25"/>
    </row>
    <row r="60" spans="1:3" x14ac:dyDescent="0.15">
      <c r="A60" t="str">
        <f>'Programs to include'!A31</f>
        <v>Mg for pre-eclampsia</v>
      </c>
      <c r="B60" s="98" t="s">
        <v>260</v>
      </c>
      <c r="C60" s="25"/>
    </row>
    <row r="61" spans="1:3" x14ac:dyDescent="0.15">
      <c r="A61" t="str">
        <f>A60</f>
        <v>Mg for pre-eclampsia</v>
      </c>
      <c r="B61" s="98" t="s">
        <v>262</v>
      </c>
      <c r="C61" s="25"/>
    </row>
    <row r="62" spans="1:3" x14ac:dyDescent="0.15">
      <c r="A62" t="str">
        <f>'Programs to include'!A32</f>
        <v>Multiple micronutrient supplementation</v>
      </c>
      <c r="B62" s="98" t="s">
        <v>260</v>
      </c>
      <c r="C62" s="25"/>
    </row>
    <row r="63" spans="1:3" x14ac:dyDescent="0.15">
      <c r="A63" t="str">
        <f>A62</f>
        <v>Multiple micronutrient supplementation</v>
      </c>
      <c r="B63" s="98" t="s">
        <v>262</v>
      </c>
      <c r="C63" s="25"/>
    </row>
    <row r="64" spans="1:3" x14ac:dyDescent="0.15">
      <c r="A64" t="str">
        <f>'Programs to include'!A33</f>
        <v>Multiple micronutrient supplementation (malaria area)</v>
      </c>
      <c r="B64" s="98" t="s">
        <v>260</v>
      </c>
      <c r="C64" s="25"/>
    </row>
    <row r="65" spans="1:3" x14ac:dyDescent="0.15">
      <c r="A65" t="str">
        <f>A64</f>
        <v>Multiple micronutrient supplementation (malaria area)</v>
      </c>
      <c r="B65" s="98" t="s">
        <v>262</v>
      </c>
      <c r="C65" s="25"/>
    </row>
    <row r="66" spans="1:3" x14ac:dyDescent="0.15">
      <c r="A66" t="str">
        <f>'Programs to include'!A34</f>
        <v>Oral rehydration salts</v>
      </c>
      <c r="B66" s="98" t="s">
        <v>260</v>
      </c>
      <c r="C66" s="25"/>
    </row>
    <row r="67" spans="1:3" x14ac:dyDescent="0.15">
      <c r="A67" t="str">
        <f>A66</f>
        <v>Oral rehydration salts</v>
      </c>
      <c r="B67" s="98" t="s">
        <v>262</v>
      </c>
      <c r="C67" s="25"/>
    </row>
    <row r="68" spans="1:3" x14ac:dyDescent="0.15">
      <c r="A68" t="str">
        <f>'Programs to include'!A35</f>
        <v>Public provision of complementary foods</v>
      </c>
      <c r="B68" s="98" t="s">
        <v>260</v>
      </c>
      <c r="C68" s="25"/>
    </row>
    <row r="69" spans="1:3" x14ac:dyDescent="0.15">
      <c r="A69" t="str">
        <f>A68</f>
        <v>Public provision of complementary foods</v>
      </c>
      <c r="B69" s="98" t="s">
        <v>262</v>
      </c>
      <c r="C69" s="25"/>
    </row>
    <row r="70" spans="1:3" x14ac:dyDescent="0.15">
      <c r="A70" t="str">
        <f>'Programs to include'!A36</f>
        <v>Public provision of complementary foods with iron</v>
      </c>
      <c r="B70" s="98" t="s">
        <v>260</v>
      </c>
      <c r="C70" s="25"/>
    </row>
    <row r="71" spans="1:3" x14ac:dyDescent="0.15">
      <c r="A71" t="str">
        <f>A70</f>
        <v>Public provision of complementary foods with iron</v>
      </c>
      <c r="B71" s="98" t="s">
        <v>262</v>
      </c>
      <c r="C71" s="25"/>
    </row>
    <row r="72" spans="1:3" x14ac:dyDescent="0.15">
      <c r="A72" t="str">
        <f>'Programs to include'!A37</f>
        <v>Public provision of complementary foods with iron (malaria area)</v>
      </c>
      <c r="B72" s="98" t="s">
        <v>260</v>
      </c>
      <c r="C72" s="25"/>
    </row>
    <row r="73" spans="1:3" x14ac:dyDescent="0.15">
      <c r="A73" t="str">
        <f>A72</f>
        <v>Public provision of complementary foods with iron (malaria area)</v>
      </c>
      <c r="B73" s="98" t="s">
        <v>262</v>
      </c>
      <c r="C73" s="25"/>
    </row>
    <row r="74" spans="1:3" x14ac:dyDescent="0.15">
      <c r="A74" t="str">
        <f>'Programs to include'!A38</f>
        <v>Sprinkles</v>
      </c>
      <c r="B74" s="98" t="s">
        <v>260</v>
      </c>
      <c r="C74" s="25"/>
    </row>
    <row r="75" spans="1:3" x14ac:dyDescent="0.15">
      <c r="A75" t="str">
        <f>A74</f>
        <v>Sprinkles</v>
      </c>
      <c r="B75" s="98" t="s">
        <v>262</v>
      </c>
      <c r="C75" s="25"/>
    </row>
    <row r="76" spans="1:3" x14ac:dyDescent="0.15">
      <c r="A76" t="str">
        <f>'Programs to include'!A39</f>
        <v>Sprinkles (malaria area)</v>
      </c>
      <c r="B76" s="98" t="s">
        <v>260</v>
      </c>
      <c r="C76" s="25"/>
    </row>
    <row r="77" spans="1:3" x14ac:dyDescent="0.15">
      <c r="A77" t="str">
        <f>A76</f>
        <v>Sprinkles (malaria area)</v>
      </c>
      <c r="B77" s="98" t="s">
        <v>262</v>
      </c>
      <c r="C77" s="25"/>
    </row>
    <row r="78" spans="1:3" x14ac:dyDescent="0.15">
      <c r="A78" t="str">
        <f>'Programs to include'!A40</f>
        <v>Treatment of MAM</v>
      </c>
      <c r="B78" s="98" t="s">
        <v>260</v>
      </c>
      <c r="C78" s="25"/>
    </row>
    <row r="79" spans="1:3" x14ac:dyDescent="0.15">
      <c r="A79" t="str">
        <f>A78</f>
        <v>Treatment of MAM</v>
      </c>
      <c r="B79" s="98" t="s">
        <v>262</v>
      </c>
      <c r="C79" s="25"/>
    </row>
    <row r="80" spans="1:3" x14ac:dyDescent="0.15">
      <c r="A80" t="str">
        <f>'Programs to include'!A41</f>
        <v>Treatment of SAM</v>
      </c>
      <c r="B80" s="98" t="s">
        <v>260</v>
      </c>
      <c r="C80" s="25"/>
    </row>
    <row r="81" spans="1:3" x14ac:dyDescent="0.15">
      <c r="A81" t="str">
        <f>A80</f>
        <v>Treatment of SAM</v>
      </c>
      <c r="B81" s="98" t="s">
        <v>262</v>
      </c>
      <c r="C81" s="25"/>
    </row>
    <row r="82" spans="1:3" x14ac:dyDescent="0.15">
      <c r="A82" t="str">
        <f>'Programs to include'!A42</f>
        <v>Vitamin A supplementation</v>
      </c>
      <c r="B82" s="98" t="s">
        <v>260</v>
      </c>
      <c r="C82" s="25"/>
    </row>
    <row r="83" spans="1:3" x14ac:dyDescent="0.15">
      <c r="A83" t="str">
        <f>A82</f>
        <v>Vitamin A supplementation</v>
      </c>
      <c r="B83" s="98" t="s">
        <v>262</v>
      </c>
      <c r="C83" s="25"/>
    </row>
    <row r="84" spans="1:3" x14ac:dyDescent="0.15">
      <c r="A84" t="str">
        <f>'Programs to include'!A43</f>
        <v>WASH: Handwashing</v>
      </c>
      <c r="B84" s="98" t="s">
        <v>260</v>
      </c>
      <c r="C84" s="25"/>
    </row>
    <row r="85" spans="1:3" x14ac:dyDescent="0.15">
      <c r="A85" t="str">
        <f>A84</f>
        <v>WASH: Handwashing</v>
      </c>
      <c r="B85" s="98" t="s">
        <v>262</v>
      </c>
      <c r="C85" s="25"/>
    </row>
    <row r="86" spans="1:3" x14ac:dyDescent="0.15">
      <c r="A86" t="str">
        <f>'Programs to include'!A44</f>
        <v>WASH: Hygenic disposal</v>
      </c>
      <c r="B86" s="98" t="s">
        <v>260</v>
      </c>
      <c r="C86" s="25"/>
    </row>
    <row r="87" spans="1:3" x14ac:dyDescent="0.15">
      <c r="A87" t="str">
        <f>A86</f>
        <v>WASH: Hygenic disposal</v>
      </c>
      <c r="B87" s="98" t="s">
        <v>262</v>
      </c>
      <c r="C87" s="25"/>
    </row>
    <row r="88" spans="1:3" x14ac:dyDescent="0.15">
      <c r="A88" t="str">
        <f>'Programs to include'!A45</f>
        <v>WASH: Improved sanitation</v>
      </c>
      <c r="B88" s="98" t="s">
        <v>260</v>
      </c>
      <c r="C88" s="25"/>
    </row>
    <row r="89" spans="1:3" x14ac:dyDescent="0.15">
      <c r="A89" t="str">
        <f>A88</f>
        <v>WASH: Improved sanitation</v>
      </c>
      <c r="B89" s="98" t="s">
        <v>262</v>
      </c>
      <c r="C89" s="25"/>
    </row>
    <row r="90" spans="1:3" x14ac:dyDescent="0.15">
      <c r="A90" t="str">
        <f>'Programs to include'!A46</f>
        <v>WASH: Improved water source</v>
      </c>
      <c r="B90" s="98" t="s">
        <v>260</v>
      </c>
      <c r="C90" s="25"/>
    </row>
    <row r="91" spans="1:3" x14ac:dyDescent="0.15">
      <c r="A91" t="str">
        <f>A90</f>
        <v>WASH: Improved water source</v>
      </c>
      <c r="B91" s="98" t="s">
        <v>262</v>
      </c>
      <c r="C91" s="25"/>
    </row>
    <row r="92" spans="1:3" x14ac:dyDescent="0.15">
      <c r="A92" t="str">
        <f>'Programs to include'!A47</f>
        <v>WASH: Piped water</v>
      </c>
      <c r="B92" s="98" t="s">
        <v>260</v>
      </c>
      <c r="C92" s="25"/>
    </row>
    <row r="93" spans="1:3" x14ac:dyDescent="0.15">
      <c r="A93" t="str">
        <f>A92</f>
        <v>WASH: Piped water</v>
      </c>
      <c r="B93" s="98" t="s">
        <v>262</v>
      </c>
      <c r="C93" s="25"/>
    </row>
    <row r="94" spans="1:3" x14ac:dyDescent="0.15">
      <c r="A94" t="str">
        <f>'Programs to include'!A48</f>
        <v>Zinc for treatment + ORS</v>
      </c>
      <c r="B94" s="98" t="s">
        <v>260</v>
      </c>
      <c r="C94" s="25"/>
    </row>
    <row r="95" spans="1:3" x14ac:dyDescent="0.15">
      <c r="A95" t="str">
        <f>A94</f>
        <v>Zinc for treatment + ORS</v>
      </c>
      <c r="B95" s="98" t="s">
        <v>262</v>
      </c>
      <c r="C95" s="25"/>
    </row>
    <row r="96" spans="1:3" x14ac:dyDescent="0.15">
      <c r="A96" t="str">
        <f>'Programs to include'!A49</f>
        <v>Zinc supplementation</v>
      </c>
      <c r="B96" s="98" t="s">
        <v>260</v>
      </c>
      <c r="C96" s="25"/>
    </row>
    <row r="97" spans="1:3" x14ac:dyDescent="0.15">
      <c r="A97" t="str">
        <f>A96</f>
        <v>Zinc supplementation</v>
      </c>
      <c r="B97" s="98" t="s">
        <v>262</v>
      </c>
      <c r="C97" s="25"/>
    </row>
    <row r="98" spans="1:3" x14ac:dyDescent="0.15">
      <c r="A98" t="str">
        <f>'Programs to include'!A50</f>
        <v>IYCF 1</v>
      </c>
      <c r="B98" s="98" t="s">
        <v>260</v>
      </c>
      <c r="C98" s="25"/>
    </row>
    <row r="99" spans="1:3" x14ac:dyDescent="0.15">
      <c r="A99" t="str">
        <f>A98</f>
        <v>IYCF 1</v>
      </c>
      <c r="B99" s="98" t="s">
        <v>262</v>
      </c>
      <c r="C99" s="25"/>
    </row>
    <row r="100" spans="1:3" x14ac:dyDescent="0.15">
      <c r="A100" t="str">
        <f>'Programs to include'!A51</f>
        <v>IYCF 2</v>
      </c>
      <c r="B100" s="98" t="s">
        <v>260</v>
      </c>
      <c r="C100" s="25"/>
    </row>
    <row r="101" spans="1:3" x14ac:dyDescent="0.15">
      <c r="A101" t="str">
        <f>A100</f>
        <v>IYCF 2</v>
      </c>
      <c r="B101" s="98" t="s">
        <v>262</v>
      </c>
      <c r="C101" s="25"/>
    </row>
    <row r="102" spans="1:3" x14ac:dyDescent="0.15">
      <c r="A102" t="str">
        <f>'Programs to include'!A52</f>
        <v>IYCF 3</v>
      </c>
      <c r="B102" s="98" t="s">
        <v>260</v>
      </c>
      <c r="C102" s="25"/>
    </row>
    <row r="103" spans="1:3" x14ac:dyDescent="0.15">
      <c r="A103" t="str">
        <f>A102</f>
        <v>IYCF 3</v>
      </c>
      <c r="B103" s="98" t="s">
        <v>262</v>
      </c>
      <c r="C103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4" sqref="A4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7" t="s">
        <v>193</v>
      </c>
      <c r="B1" s="7"/>
    </row>
    <row r="2" spans="1:2" x14ac:dyDescent="0.15">
      <c r="A2" s="98" t="s">
        <v>178</v>
      </c>
    </row>
    <row r="3" spans="1:2" x14ac:dyDescent="0.15">
      <c r="A3" s="98" t="s">
        <v>112</v>
      </c>
    </row>
    <row r="4" spans="1:2" x14ac:dyDescent="0.15">
      <c r="A4" s="4" t="s">
        <v>75</v>
      </c>
    </row>
    <row r="5" spans="1:2" x14ac:dyDescent="0.15">
      <c r="A5" t="s">
        <v>250</v>
      </c>
    </row>
    <row r="6" spans="1:2" x14ac:dyDescent="0.15">
      <c r="A6" t="s">
        <v>249</v>
      </c>
    </row>
    <row r="7" spans="1:2" x14ac:dyDescent="0.15">
      <c r="A7" t="s">
        <v>248</v>
      </c>
    </row>
    <row r="8" spans="1:2" x14ac:dyDescent="0.15">
      <c r="A8" t="s">
        <v>246</v>
      </c>
    </row>
    <row r="9" spans="1:2" x14ac:dyDescent="0.15">
      <c r="A9" t="s">
        <v>247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2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193</v>
      </c>
      <c r="B1" s="1" t="s">
        <v>202</v>
      </c>
      <c r="C1" s="1" t="s">
        <v>134</v>
      </c>
      <c r="D1" s="1" t="s">
        <v>135</v>
      </c>
    </row>
    <row r="2" spans="1:5" ht="15.75" customHeight="1" x14ac:dyDescent="0.15">
      <c r="A2" s="98" t="str">
        <f>'Programs to include'!A2</f>
        <v>Balanced energy-protein supplementation</v>
      </c>
      <c r="B2" s="11">
        <v>0.8</v>
      </c>
      <c r="C2" s="11">
        <v>0.95</v>
      </c>
      <c r="D2" s="11">
        <v>1</v>
      </c>
    </row>
    <row r="3" spans="1:5" ht="15.75" customHeight="1" x14ac:dyDescent="0.15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 x14ac:dyDescent="0.15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 x14ac:dyDescent="0.15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 x14ac:dyDescent="0.15">
      <c r="A6" s="98" t="str">
        <f>'Programs to include'!A6</f>
        <v>Delayed cord clamping</v>
      </c>
      <c r="B6" s="11">
        <v>0</v>
      </c>
      <c r="C6" s="11">
        <v>0.95</v>
      </c>
      <c r="D6" s="11">
        <v>1</v>
      </c>
      <c r="E6" s="4"/>
    </row>
    <row r="7" spans="1:5" ht="15.75" customHeight="1" x14ac:dyDescent="0.15">
      <c r="A7" s="98" t="str">
        <f>'Programs to include'!A7</f>
        <v>Family Planning</v>
      </c>
      <c r="B7" s="11">
        <v>0</v>
      </c>
      <c r="C7" s="11">
        <v>0.95</v>
      </c>
      <c r="D7" s="11">
        <v>1</v>
      </c>
      <c r="E7" s="41"/>
    </row>
    <row r="8" spans="1:5" ht="15.75" customHeight="1" x14ac:dyDescent="0.15">
      <c r="A8" s="98" t="str">
        <f>'Programs to include'!A8</f>
        <v>IFA fortification of maize</v>
      </c>
      <c r="B8" s="11">
        <v>0</v>
      </c>
      <c r="C8" s="11">
        <v>0.95</v>
      </c>
      <c r="D8" s="11">
        <v>1</v>
      </c>
      <c r="E8" s="9"/>
    </row>
    <row r="9" spans="1:5" ht="15.75" customHeight="1" x14ac:dyDescent="0.15">
      <c r="A9" s="98" t="str">
        <f>'Programs to include'!A9</f>
        <v>IFA fortification of rice</v>
      </c>
      <c r="B9" s="11">
        <v>0</v>
      </c>
      <c r="C9" s="11">
        <v>0.95</v>
      </c>
      <c r="D9" s="11">
        <v>1</v>
      </c>
      <c r="E9" s="9"/>
    </row>
    <row r="10" spans="1:5" ht="15.75" customHeight="1" x14ac:dyDescent="0.15">
      <c r="A10" s="98" t="str">
        <f>'Programs to include'!A10</f>
        <v>IFA fortification of wheat flour</v>
      </c>
      <c r="B10" s="11">
        <v>0</v>
      </c>
      <c r="C10" s="11">
        <v>0.95</v>
      </c>
      <c r="D10" s="11">
        <v>1</v>
      </c>
      <c r="E10" s="9"/>
    </row>
    <row r="11" spans="1:5" ht="15.75" customHeight="1" x14ac:dyDescent="0.15">
      <c r="A11" s="98" t="str">
        <f>'Programs to include'!A11</f>
        <v>IFAS not poor: community</v>
      </c>
      <c r="B11" s="11">
        <v>0</v>
      </c>
      <c r="C11" s="11">
        <v>0.95</v>
      </c>
      <c r="D11" s="11">
        <v>1</v>
      </c>
    </row>
    <row r="12" spans="1:5" ht="15.75" customHeight="1" x14ac:dyDescent="0.15">
      <c r="A12" s="98" t="str">
        <f>'Programs to include'!A12</f>
        <v>IFAS not poor: community (malaria area)</v>
      </c>
      <c r="B12" s="11">
        <v>0</v>
      </c>
      <c r="C12" s="11">
        <v>0.95</v>
      </c>
      <c r="D12" s="11">
        <v>1</v>
      </c>
    </row>
    <row r="13" spans="1:5" ht="15.75" customHeight="1" x14ac:dyDescent="0.15">
      <c r="A13" s="98" t="str">
        <f>'Programs to include'!A13</f>
        <v>IFAS not poor: hospital</v>
      </c>
      <c r="B13" s="11">
        <v>0</v>
      </c>
      <c r="C13" s="11">
        <v>0.95</v>
      </c>
      <c r="D13" s="11">
        <v>1</v>
      </c>
    </row>
    <row r="14" spans="1:5" ht="15.75" customHeight="1" x14ac:dyDescent="0.15">
      <c r="A14" s="98" t="str">
        <f>'Programs to include'!A14</f>
        <v>IFAS not poor: hospital (malaria area)</v>
      </c>
      <c r="B14" s="11">
        <v>0</v>
      </c>
      <c r="C14" s="11">
        <v>0.95</v>
      </c>
      <c r="D14" s="11">
        <v>1</v>
      </c>
    </row>
    <row r="15" spans="1:5" ht="15.75" customHeight="1" x14ac:dyDescent="0.15">
      <c r="A15" s="98" t="str">
        <f>'Programs to include'!A15</f>
        <v>IFAS not poor: retailer</v>
      </c>
      <c r="B15" s="11">
        <v>0</v>
      </c>
      <c r="C15" s="11">
        <v>0.95</v>
      </c>
      <c r="D15" s="11">
        <v>1</v>
      </c>
    </row>
    <row r="16" spans="1:5" ht="15.75" customHeight="1" x14ac:dyDescent="0.15">
      <c r="A16" s="98" t="str">
        <f>'Programs to include'!A16</f>
        <v>IFAS not poor: retailer (malaria area)</v>
      </c>
      <c r="B16" s="11">
        <v>0</v>
      </c>
      <c r="C16" s="11">
        <v>0.95</v>
      </c>
      <c r="D16" s="11">
        <v>1</v>
      </c>
    </row>
    <row r="17" spans="1:5" ht="15.75" customHeight="1" x14ac:dyDescent="0.15">
      <c r="A17" s="98" t="str">
        <f>'Programs to include'!A17</f>
        <v>IFAS not poor: school</v>
      </c>
      <c r="B17" s="11">
        <v>0</v>
      </c>
      <c r="C17" s="11">
        <v>0.95</v>
      </c>
      <c r="D17" s="11">
        <v>1</v>
      </c>
    </row>
    <row r="18" spans="1:5" ht="15.75" customHeight="1" x14ac:dyDescent="0.15">
      <c r="A18" s="98" t="str">
        <f>'Programs to include'!A18</f>
        <v>IFAS not poor: school (malaria area)</v>
      </c>
      <c r="B18" s="11">
        <v>0</v>
      </c>
      <c r="C18" s="11">
        <v>0.95</v>
      </c>
      <c r="D18" s="11">
        <v>1</v>
      </c>
    </row>
    <row r="19" spans="1:5" ht="15.75" customHeight="1" x14ac:dyDescent="0.15">
      <c r="A19" s="98" t="str">
        <f>'Programs to include'!A19</f>
        <v>IFAS poor: community</v>
      </c>
      <c r="B19" s="11">
        <v>0</v>
      </c>
      <c r="C19" s="11">
        <v>0.95</v>
      </c>
      <c r="D19" s="11">
        <v>1</v>
      </c>
    </row>
    <row r="20" spans="1:5" ht="15.75" customHeight="1" x14ac:dyDescent="0.15">
      <c r="A20" s="98" t="str">
        <f>'Programs to include'!A20</f>
        <v>IFAS poor: community (malaria area)</v>
      </c>
      <c r="B20" s="11">
        <v>0</v>
      </c>
      <c r="C20" s="11">
        <v>0.95</v>
      </c>
      <c r="D20" s="11">
        <v>1</v>
      </c>
    </row>
    <row r="21" spans="1:5" ht="15.75" customHeight="1" x14ac:dyDescent="0.15">
      <c r="A21" s="98" t="str">
        <f>'Programs to include'!A21</f>
        <v>IFAS poor: hospital</v>
      </c>
      <c r="B21" s="11">
        <v>0</v>
      </c>
      <c r="C21" s="11">
        <v>0.95</v>
      </c>
      <c r="D21" s="11">
        <v>1</v>
      </c>
    </row>
    <row r="22" spans="1:5" ht="15.75" customHeight="1" x14ac:dyDescent="0.15">
      <c r="A22" s="98" t="str">
        <f>'Programs to include'!A22</f>
        <v>IFAS poor: hospital (malaria area)</v>
      </c>
      <c r="B22" s="11">
        <v>0</v>
      </c>
      <c r="C22" s="11">
        <v>0.95</v>
      </c>
      <c r="D22" s="11">
        <v>1</v>
      </c>
    </row>
    <row r="23" spans="1:5" ht="15.75" customHeight="1" x14ac:dyDescent="0.15">
      <c r="A23" s="98" t="str">
        <f>'Programs to include'!A23</f>
        <v>IFAS poor: school</v>
      </c>
      <c r="B23" s="11">
        <v>0</v>
      </c>
      <c r="C23" s="11">
        <v>0.95</v>
      </c>
      <c r="D23" s="11">
        <v>1</v>
      </c>
    </row>
    <row r="24" spans="1:5" ht="15.75" customHeight="1" x14ac:dyDescent="0.15">
      <c r="A24" s="98" t="str">
        <f>'Programs to include'!A24</f>
        <v>IFAS poor: school (malaria area)</v>
      </c>
      <c r="B24" s="11">
        <v>0</v>
      </c>
      <c r="C24" s="11">
        <v>0.95</v>
      </c>
      <c r="D24" s="11">
        <v>1</v>
      </c>
    </row>
    <row r="25" spans="1:5" ht="15.75" customHeight="1" x14ac:dyDescent="0.15">
      <c r="A25" s="98" t="str">
        <f>'Programs to include'!A25</f>
        <v>IPTp</v>
      </c>
      <c r="B25" s="11">
        <v>0</v>
      </c>
      <c r="C25" s="11">
        <v>0.95</v>
      </c>
      <c r="D25" s="11">
        <v>1</v>
      </c>
    </row>
    <row r="26" spans="1:5" ht="15.75" customHeight="1" x14ac:dyDescent="0.15">
      <c r="A26" s="98" t="str">
        <f>'Programs to include'!A26</f>
        <v>Iron and folic acid supplementation for pregnant women</v>
      </c>
      <c r="B26" s="11">
        <v>0</v>
      </c>
      <c r="C26" s="11">
        <v>0.95</v>
      </c>
      <c r="D26" s="11">
        <v>1</v>
      </c>
      <c r="E26" s="4"/>
    </row>
    <row r="27" spans="1:5" ht="15.75" customHeight="1" x14ac:dyDescent="0.15">
      <c r="A27" s="98" t="str">
        <f>'Programs to include'!A27</f>
        <v>Iron and folic acid supplementation for pregnant women (malaria area)</v>
      </c>
      <c r="B27" s="11">
        <v>0</v>
      </c>
      <c r="C27" s="11">
        <v>0.95</v>
      </c>
      <c r="D27" s="11">
        <v>1</v>
      </c>
      <c r="E27" s="4"/>
    </row>
    <row r="28" spans="1:5" ht="15.75" customHeight="1" x14ac:dyDescent="0.15">
      <c r="A28" s="98" t="str">
        <f>'Programs to include'!A28</f>
        <v>Iron and iodine fortification of salt</v>
      </c>
      <c r="B28" s="11">
        <v>0</v>
      </c>
      <c r="C28" s="11">
        <v>0.95</v>
      </c>
      <c r="D28" s="11">
        <v>1</v>
      </c>
      <c r="E28" s="4"/>
    </row>
    <row r="29" spans="1:5" ht="15.75" customHeight="1" x14ac:dyDescent="0.15">
      <c r="A29" s="98" t="str">
        <f>'Programs to include'!A29</f>
        <v>Long-lasting insecticide-treated bednets</v>
      </c>
      <c r="B29" s="11">
        <v>0</v>
      </c>
      <c r="C29" s="11">
        <v>0.95</v>
      </c>
      <c r="D29" s="11">
        <v>1</v>
      </c>
    </row>
    <row r="30" spans="1:5" ht="15.75" customHeight="1" x14ac:dyDescent="0.15">
      <c r="A30" s="98" t="str">
        <f>'Programs to include'!A30</f>
        <v>Mg for eclampsia</v>
      </c>
      <c r="B30" s="11">
        <v>0</v>
      </c>
      <c r="C30" s="11">
        <v>0.95</v>
      </c>
      <c r="D30" s="11">
        <v>1</v>
      </c>
    </row>
    <row r="31" spans="1:5" ht="15.75" customHeight="1" x14ac:dyDescent="0.15">
      <c r="A31" s="98" t="str">
        <f>'Programs to include'!A31</f>
        <v>Mg for pre-eclampsia</v>
      </c>
      <c r="B31" s="11">
        <v>0</v>
      </c>
      <c r="C31" s="11">
        <v>0.95</v>
      </c>
      <c r="D31" s="11">
        <v>1</v>
      </c>
    </row>
    <row r="32" spans="1:5" ht="15.75" customHeight="1" x14ac:dyDescent="0.15">
      <c r="A32" s="98" t="str">
        <f>'Programs to include'!A32</f>
        <v>Multiple micronutrient supplementation</v>
      </c>
      <c r="B32" s="11">
        <v>0</v>
      </c>
      <c r="C32" s="11">
        <v>0.95</v>
      </c>
      <c r="D32" s="11">
        <v>1</v>
      </c>
      <c r="E32" s="4"/>
    </row>
    <row r="33" spans="1:5" ht="15.75" customHeight="1" x14ac:dyDescent="0.15">
      <c r="A33" s="98" t="str">
        <f>'Programs to include'!A33</f>
        <v>Multiple micronutrient supplementation (malaria area)</v>
      </c>
      <c r="B33" s="11">
        <v>0</v>
      </c>
      <c r="C33" s="11">
        <v>0.95</v>
      </c>
      <c r="D33" s="11">
        <v>1</v>
      </c>
      <c r="E33" s="4"/>
    </row>
    <row r="34" spans="1:5" ht="15.75" customHeight="1" x14ac:dyDescent="0.15">
      <c r="A34" s="98" t="str">
        <f>'Programs to include'!A34</f>
        <v>Oral rehydration salts</v>
      </c>
      <c r="B34" s="11">
        <v>0</v>
      </c>
      <c r="C34" s="11">
        <v>0.95</v>
      </c>
      <c r="D34" s="11">
        <v>1</v>
      </c>
      <c r="E34" s="4"/>
    </row>
    <row r="35" spans="1:5" ht="15.75" customHeight="1" x14ac:dyDescent="0.15">
      <c r="A35" s="98" t="str">
        <f>'Programs to include'!A35</f>
        <v>Public provision of complementary foods</v>
      </c>
      <c r="B35" s="11">
        <v>0.6</v>
      </c>
      <c r="C35" s="11">
        <v>0.95</v>
      </c>
      <c r="D35" s="11">
        <v>1</v>
      </c>
      <c r="E35" s="4"/>
    </row>
    <row r="36" spans="1:5" ht="15.75" customHeight="1" x14ac:dyDescent="0.15">
      <c r="A36" s="98" t="str">
        <f>'Programs to include'!A36</f>
        <v>Public provision of complementary foods with iron</v>
      </c>
      <c r="B36" s="11">
        <v>0</v>
      </c>
      <c r="C36" s="11">
        <v>0.95</v>
      </c>
      <c r="D36" s="11">
        <v>1</v>
      </c>
      <c r="E36" s="21"/>
    </row>
    <row r="37" spans="1:5" ht="15.75" customHeight="1" x14ac:dyDescent="0.15">
      <c r="A37" s="98" t="str">
        <f>'Programs to include'!A37</f>
        <v>Public provision of complementary foods with iron (malaria area)</v>
      </c>
      <c r="B37" s="11">
        <v>0</v>
      </c>
      <c r="C37" s="11">
        <v>0.95</v>
      </c>
      <c r="D37" s="11">
        <v>1</v>
      </c>
      <c r="E37" s="4"/>
    </row>
    <row r="38" spans="1:5" ht="15.75" customHeight="1" x14ac:dyDescent="0.15">
      <c r="A38" s="98" t="str">
        <f>'Programs to include'!A38</f>
        <v>Sprinkles</v>
      </c>
      <c r="B38" s="11">
        <v>0</v>
      </c>
      <c r="C38" s="11">
        <v>0.95</v>
      </c>
      <c r="D38" s="11">
        <v>1</v>
      </c>
      <c r="E38" s="4"/>
    </row>
    <row r="39" spans="1:5" ht="15.75" customHeight="1" x14ac:dyDescent="0.15">
      <c r="A39" s="98" t="str">
        <f>'Programs to include'!A39</f>
        <v>Sprinkles (malaria area)</v>
      </c>
      <c r="B39" s="11">
        <v>0</v>
      </c>
      <c r="C39" s="11">
        <v>0.95</v>
      </c>
      <c r="D39" s="11">
        <v>1</v>
      </c>
      <c r="E39" s="4"/>
    </row>
    <row r="40" spans="1:5" ht="15.75" customHeight="1" x14ac:dyDescent="0.15">
      <c r="A40" s="98" t="str">
        <f>'Programs to include'!A40</f>
        <v>Treatment of MAM</v>
      </c>
      <c r="B40" s="11">
        <v>0</v>
      </c>
      <c r="C40" s="11">
        <v>0.95</v>
      </c>
      <c r="D40" s="11">
        <v>1</v>
      </c>
    </row>
    <row r="41" spans="1:5" ht="15.75" customHeight="1" x14ac:dyDescent="0.15">
      <c r="A41" s="98" t="str">
        <f>'Programs to include'!A41</f>
        <v>Treatment of SAM</v>
      </c>
      <c r="B41" s="11">
        <v>0</v>
      </c>
      <c r="C41" s="11">
        <v>0.95</v>
      </c>
      <c r="D41" s="11">
        <v>1</v>
      </c>
    </row>
    <row r="42" spans="1:5" ht="15.75" customHeight="1" x14ac:dyDescent="0.15">
      <c r="A42" s="98" t="str">
        <f>'Programs to include'!A42</f>
        <v>Vitamin A supplementation</v>
      </c>
      <c r="B42" s="11">
        <v>0.8</v>
      </c>
      <c r="C42" s="11">
        <v>0.95</v>
      </c>
      <c r="D42" s="11">
        <v>1</v>
      </c>
    </row>
    <row r="43" spans="1:5" ht="15.75" customHeight="1" x14ac:dyDescent="0.15">
      <c r="A43" s="98" t="str">
        <f>'Programs to include'!A43</f>
        <v>WASH: Handwashing</v>
      </c>
      <c r="B43" s="11">
        <v>0.5</v>
      </c>
      <c r="C43" s="11">
        <v>0.95</v>
      </c>
      <c r="D43" s="11">
        <v>1</v>
      </c>
    </row>
    <row r="44" spans="1:5" ht="15.75" customHeight="1" x14ac:dyDescent="0.15">
      <c r="A44" s="98" t="str">
        <f>'Programs to include'!A44</f>
        <v>WASH: Hygenic disposal</v>
      </c>
      <c r="B44" s="11">
        <v>0.1</v>
      </c>
      <c r="C44" s="11">
        <v>0.95</v>
      </c>
      <c r="D44" s="11">
        <v>1</v>
      </c>
    </row>
    <row r="45" spans="1:5" ht="15.75" customHeight="1" x14ac:dyDescent="0.15">
      <c r="A45" s="98" t="str">
        <f>'Programs to include'!A45</f>
        <v>WASH: Improved sanitation</v>
      </c>
      <c r="B45" s="11">
        <v>0</v>
      </c>
      <c r="C45" s="11">
        <v>0.95</v>
      </c>
      <c r="D45" s="11">
        <v>1</v>
      </c>
    </row>
    <row r="46" spans="1:5" ht="15.75" customHeight="1" x14ac:dyDescent="0.15">
      <c r="A46" s="98" t="str">
        <f>'Programs to include'!A46</f>
        <v>WASH: Improved water source</v>
      </c>
      <c r="B46" s="11">
        <v>0</v>
      </c>
      <c r="C46" s="11">
        <v>0.95</v>
      </c>
      <c r="D46" s="11">
        <v>1</v>
      </c>
    </row>
    <row r="47" spans="1:5" ht="15.75" customHeight="1" x14ac:dyDescent="0.15">
      <c r="A47" s="98" t="str">
        <f>'Programs to include'!A47</f>
        <v>WASH: Piped water</v>
      </c>
      <c r="B47" s="11">
        <v>0</v>
      </c>
      <c r="C47" s="11">
        <v>0.95</v>
      </c>
      <c r="D47" s="11">
        <v>1</v>
      </c>
    </row>
    <row r="48" spans="1:5" ht="15.75" customHeight="1" x14ac:dyDescent="0.15">
      <c r="A48" s="98" t="str">
        <f>'Programs to include'!A48</f>
        <v>Zinc for treatment + ORS</v>
      </c>
      <c r="B48" s="11">
        <v>0</v>
      </c>
      <c r="C48" s="11">
        <v>0.95</v>
      </c>
      <c r="D48" s="11">
        <v>1</v>
      </c>
    </row>
    <row r="49" spans="1:4" ht="15.75" customHeight="1" x14ac:dyDescent="0.15">
      <c r="A49" s="98" t="str">
        <f>'Programs to include'!A49</f>
        <v>Zinc supplementation</v>
      </c>
      <c r="B49" s="11">
        <v>0</v>
      </c>
      <c r="C49" s="11">
        <v>0.95</v>
      </c>
      <c r="D49" s="11">
        <v>1</v>
      </c>
    </row>
    <row r="50" spans="1:4" s="8" customFormat="1" ht="15.75" customHeight="1" x14ac:dyDescent="0.15">
      <c r="A50" s="98" t="str">
        <f>'Programs to include'!A50</f>
        <v>IYCF 1</v>
      </c>
      <c r="B50" s="11">
        <v>0</v>
      </c>
      <c r="C50" s="11">
        <v>0.95</v>
      </c>
      <c r="D50" s="124" t="s">
        <v>258</v>
      </c>
    </row>
    <row r="51" spans="1:4" ht="15.75" customHeight="1" x14ac:dyDescent="0.15">
      <c r="A51" s="98" t="str">
        <f>'Programs to include'!A51</f>
        <v>IYCF 2</v>
      </c>
      <c r="B51" s="11">
        <v>0</v>
      </c>
      <c r="C51" s="11">
        <v>0.95</v>
      </c>
      <c r="D51" s="124" t="s">
        <v>258</v>
      </c>
    </row>
    <row r="52" spans="1:4" ht="15.75" customHeight="1" x14ac:dyDescent="0.15">
      <c r="A52" s="98" t="str">
        <f>'Programs to include'!A52</f>
        <v>IYCF 3</v>
      </c>
      <c r="B52" s="11">
        <v>0</v>
      </c>
      <c r="C52" s="11">
        <v>0.95</v>
      </c>
      <c r="D52" s="124" t="s">
        <v>258</v>
      </c>
    </row>
  </sheetData>
  <sortState ref="A2:D50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627-83D6-8847-A6C6-AF1834DAC255}">
  <sheetPr>
    <tabColor theme="7" tint="-0.249977111117893"/>
  </sheetPr>
  <dimension ref="A1:B3"/>
  <sheetViews>
    <sheetView workbookViewId="0">
      <selection activeCell="B3" sqref="B3"/>
    </sheetView>
  </sheetViews>
  <sheetFormatPr baseColWidth="10" defaultRowHeight="13" x14ac:dyDescent="0.15"/>
  <cols>
    <col min="1" max="1" width="17.5" style="137" bestFit="1" customWidth="1"/>
    <col min="2" max="2" width="14.83203125" style="137" bestFit="1" customWidth="1"/>
    <col min="3" max="16384" width="10.83203125" style="137"/>
  </cols>
  <sheetData>
    <row r="1" spans="1:2" x14ac:dyDescent="0.15">
      <c r="A1" s="139" t="s">
        <v>261</v>
      </c>
      <c r="B1" s="139" t="s">
        <v>266</v>
      </c>
    </row>
    <row r="2" spans="1:2" x14ac:dyDescent="0.15">
      <c r="A2" s="139" t="s">
        <v>264</v>
      </c>
      <c r="B2" s="138">
        <v>1000000</v>
      </c>
    </row>
    <row r="3" spans="1:2" x14ac:dyDescent="0.15">
      <c r="A3" s="139" t="s">
        <v>265</v>
      </c>
      <c r="B3" s="1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7" t="s">
        <v>183</v>
      </c>
      <c r="B1" s="7" t="s">
        <v>184</v>
      </c>
    </row>
    <row r="2" spans="1:6" ht="15.75" customHeight="1" x14ac:dyDescent="0.2">
      <c r="A2" t="s">
        <v>6</v>
      </c>
      <c r="B2" s="120" t="s">
        <v>37</v>
      </c>
    </row>
    <row r="3" spans="1:6" ht="15" x14ac:dyDescent="0.2">
      <c r="A3" t="s">
        <v>7</v>
      </c>
      <c r="B3" s="120" t="s">
        <v>37</v>
      </c>
    </row>
    <row r="4" spans="1:6" ht="15.75" customHeight="1" x14ac:dyDescent="0.2">
      <c r="A4" t="s">
        <v>8</v>
      </c>
      <c r="B4" s="120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120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121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 x14ac:dyDescent="0.15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 x14ac:dyDescent="0.15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 x14ac:dyDescent="0.15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 x14ac:dyDescent="0.15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 x14ac:dyDescent="0.15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 x14ac:dyDescent="0.15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 x14ac:dyDescent="0.15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 x14ac:dyDescent="0.15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 x14ac:dyDescent="0.15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 x14ac:dyDescent="0.15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 x14ac:dyDescent="0.15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 x14ac:dyDescent="0.15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 x14ac:dyDescent="0.15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 x14ac:dyDescent="0.15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 x14ac:dyDescent="0.15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 x14ac:dyDescent="0.15">
      <c r="A2" s="7" t="s">
        <v>150</v>
      </c>
      <c r="B2" s="141" t="s">
        <v>70</v>
      </c>
      <c r="C2" t="s">
        <v>146</v>
      </c>
      <c r="D2" s="125">
        <v>1</v>
      </c>
      <c r="E2" s="125">
        <v>1</v>
      </c>
      <c r="F2" s="125">
        <v>1</v>
      </c>
      <c r="G2" s="125">
        <v>1</v>
      </c>
      <c r="H2" s="125">
        <v>1</v>
      </c>
    </row>
    <row r="3" spans="1:10" x14ac:dyDescent="0.15">
      <c r="B3" s="141"/>
      <c r="C3" t="s">
        <v>147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J3" s="36"/>
    </row>
    <row r="4" spans="1:10" x14ac:dyDescent="0.15">
      <c r="B4" s="141"/>
      <c r="C4" t="s">
        <v>157</v>
      </c>
      <c r="D4" s="125">
        <v>1</v>
      </c>
      <c r="E4" s="125">
        <v>1</v>
      </c>
      <c r="F4" s="125">
        <v>1</v>
      </c>
      <c r="G4" s="125">
        <v>1</v>
      </c>
      <c r="H4" s="125">
        <v>1</v>
      </c>
      <c r="J4" s="36"/>
    </row>
    <row r="5" spans="1:10" x14ac:dyDescent="0.15">
      <c r="B5" s="141" t="s">
        <v>6</v>
      </c>
      <c r="C5" t="s">
        <v>146</v>
      </c>
      <c r="D5" s="125">
        <v>5.16</v>
      </c>
      <c r="E5" s="125">
        <v>1</v>
      </c>
      <c r="F5" s="125">
        <v>1</v>
      </c>
      <c r="G5" s="125">
        <v>1</v>
      </c>
      <c r="H5" s="125">
        <v>1</v>
      </c>
    </row>
    <row r="6" spans="1:10" x14ac:dyDescent="0.15">
      <c r="B6" s="141"/>
      <c r="C6" t="s">
        <v>147</v>
      </c>
      <c r="D6" s="125">
        <v>5.16</v>
      </c>
      <c r="E6" s="125">
        <v>1</v>
      </c>
      <c r="F6" s="125">
        <v>1</v>
      </c>
      <c r="G6" s="125">
        <v>1</v>
      </c>
      <c r="H6" s="125">
        <v>1</v>
      </c>
    </row>
    <row r="7" spans="1:10" x14ac:dyDescent="0.15">
      <c r="B7" s="141"/>
      <c r="C7" t="s">
        <v>157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</row>
    <row r="8" spans="1:10" x14ac:dyDescent="0.15">
      <c r="B8" s="141" t="s">
        <v>7</v>
      </c>
      <c r="C8" t="s">
        <v>146</v>
      </c>
      <c r="D8" s="125">
        <v>1</v>
      </c>
      <c r="E8" s="125">
        <v>5.16</v>
      </c>
      <c r="F8" s="125">
        <v>1</v>
      </c>
      <c r="G8" s="125">
        <v>1</v>
      </c>
      <c r="H8" s="125">
        <v>1</v>
      </c>
    </row>
    <row r="9" spans="1:10" x14ac:dyDescent="0.15">
      <c r="B9" s="141"/>
      <c r="C9" t="s">
        <v>147</v>
      </c>
      <c r="D9" s="125">
        <v>1</v>
      </c>
      <c r="E9" s="125">
        <v>5.16</v>
      </c>
      <c r="F9" s="125">
        <v>1</v>
      </c>
      <c r="G9" s="125">
        <v>1</v>
      </c>
      <c r="H9" s="125">
        <v>1</v>
      </c>
    </row>
    <row r="10" spans="1:10" x14ac:dyDescent="0.15">
      <c r="B10" s="141"/>
      <c r="C10" t="s">
        <v>157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</row>
    <row r="11" spans="1:10" x14ac:dyDescent="0.15">
      <c r="B11" s="141" t="s">
        <v>8</v>
      </c>
      <c r="C11" t="s">
        <v>146</v>
      </c>
      <c r="D11" s="125">
        <v>1</v>
      </c>
      <c r="E11" s="125">
        <v>1</v>
      </c>
      <c r="F11" s="125">
        <v>1.82</v>
      </c>
      <c r="G11" s="125">
        <v>1</v>
      </c>
      <c r="H11" s="125">
        <v>1</v>
      </c>
    </row>
    <row r="12" spans="1:10" x14ac:dyDescent="0.15">
      <c r="B12" s="141"/>
      <c r="C12" t="s">
        <v>147</v>
      </c>
      <c r="D12" s="125">
        <v>1</v>
      </c>
      <c r="E12" s="125">
        <v>1</v>
      </c>
      <c r="F12" s="125">
        <v>1.82</v>
      </c>
      <c r="G12" s="125">
        <v>1</v>
      </c>
      <c r="H12" s="125">
        <v>1</v>
      </c>
    </row>
    <row r="13" spans="1:10" x14ac:dyDescent="0.15">
      <c r="B13" s="141"/>
      <c r="C13" t="s">
        <v>157</v>
      </c>
      <c r="D13" s="125">
        <v>1</v>
      </c>
      <c r="E13" s="125">
        <v>1</v>
      </c>
      <c r="F13" s="125">
        <v>1</v>
      </c>
      <c r="G13" s="125">
        <v>1</v>
      </c>
      <c r="H13" s="125">
        <v>1</v>
      </c>
    </row>
    <row r="14" spans="1:10" x14ac:dyDescent="0.15">
      <c r="B14" s="141" t="s">
        <v>9</v>
      </c>
      <c r="C14" t="s">
        <v>146</v>
      </c>
      <c r="D14" s="125">
        <v>1</v>
      </c>
      <c r="E14" s="125">
        <v>1</v>
      </c>
      <c r="F14" s="125">
        <v>1</v>
      </c>
      <c r="G14" s="125">
        <v>1.82</v>
      </c>
      <c r="H14" s="125">
        <v>1</v>
      </c>
    </row>
    <row r="15" spans="1:10" x14ac:dyDescent="0.15">
      <c r="B15" s="141"/>
      <c r="C15" t="s">
        <v>147</v>
      </c>
      <c r="D15" s="125">
        <v>1</v>
      </c>
      <c r="E15" s="125">
        <v>1</v>
      </c>
      <c r="F15" s="125">
        <v>1</v>
      </c>
      <c r="G15" s="125">
        <v>1.82</v>
      </c>
      <c r="H15" s="125">
        <v>1</v>
      </c>
    </row>
    <row r="16" spans="1:10" x14ac:dyDescent="0.15">
      <c r="B16" s="141"/>
      <c r="C16" t="s">
        <v>157</v>
      </c>
      <c r="D16" s="125">
        <v>1</v>
      </c>
      <c r="E16" s="125">
        <v>1</v>
      </c>
      <c r="F16" s="125">
        <v>1</v>
      </c>
      <c r="G16" s="125">
        <v>1</v>
      </c>
      <c r="H16" s="125">
        <v>1</v>
      </c>
    </row>
    <row r="17" spans="1:8" x14ac:dyDescent="0.15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8"/>
      <c r="E18" s="38"/>
      <c r="F18" s="38"/>
      <c r="G18" s="38"/>
      <c r="H18" s="38"/>
    </row>
    <row r="19" spans="1:8" x14ac:dyDescent="0.15">
      <c r="A19" s="110" t="s">
        <v>151</v>
      </c>
      <c r="B19" s="141" t="s">
        <v>70</v>
      </c>
      <c r="C19" t="s">
        <v>146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</row>
    <row r="20" spans="1:8" x14ac:dyDescent="0.15">
      <c r="B20" s="141"/>
      <c r="C20" t="s">
        <v>147</v>
      </c>
      <c r="D20" s="125">
        <v>1</v>
      </c>
      <c r="E20" s="125">
        <v>1</v>
      </c>
      <c r="F20" s="125">
        <v>1</v>
      </c>
      <c r="G20" s="125">
        <v>1</v>
      </c>
      <c r="H20" s="125">
        <v>1</v>
      </c>
    </row>
    <row r="21" spans="1:8" x14ac:dyDescent="0.15">
      <c r="B21" s="141"/>
      <c r="C21" t="s">
        <v>157</v>
      </c>
      <c r="D21" s="125">
        <v>1</v>
      </c>
      <c r="E21" s="125">
        <v>1</v>
      </c>
      <c r="F21" s="125">
        <v>1</v>
      </c>
      <c r="G21" s="125">
        <v>1</v>
      </c>
      <c r="H21" s="125">
        <v>1</v>
      </c>
    </row>
    <row r="22" spans="1:8" x14ac:dyDescent="0.15">
      <c r="B22" s="141" t="s">
        <v>6</v>
      </c>
      <c r="C22" t="s">
        <v>146</v>
      </c>
      <c r="D22" s="125">
        <v>1</v>
      </c>
      <c r="E22" s="125">
        <v>1</v>
      </c>
      <c r="F22" s="125">
        <v>1</v>
      </c>
      <c r="G22" s="125">
        <v>1</v>
      </c>
      <c r="H22" s="125">
        <v>1</v>
      </c>
    </row>
    <row r="23" spans="1:8" x14ac:dyDescent="0.15">
      <c r="B23" s="141"/>
      <c r="C23" t="s">
        <v>147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</row>
    <row r="24" spans="1:8" x14ac:dyDescent="0.15">
      <c r="B24" s="141"/>
      <c r="C24" t="s">
        <v>157</v>
      </c>
      <c r="D24" s="125">
        <v>1</v>
      </c>
      <c r="E24" s="125">
        <v>1</v>
      </c>
      <c r="F24" s="125">
        <v>1</v>
      </c>
      <c r="G24" s="125">
        <v>1</v>
      </c>
      <c r="H24" s="125">
        <v>1</v>
      </c>
    </row>
    <row r="25" spans="1:8" x14ac:dyDescent="0.15">
      <c r="B25" s="141" t="s">
        <v>7</v>
      </c>
      <c r="C25" t="s">
        <v>146</v>
      </c>
      <c r="D25" s="125">
        <v>1</v>
      </c>
      <c r="E25" s="125">
        <v>1</v>
      </c>
      <c r="F25" s="125">
        <v>1</v>
      </c>
      <c r="G25" s="125">
        <v>1</v>
      </c>
      <c r="H25" s="125">
        <v>1</v>
      </c>
    </row>
    <row r="26" spans="1:8" x14ac:dyDescent="0.15">
      <c r="B26" s="141"/>
      <c r="C26" t="s">
        <v>147</v>
      </c>
      <c r="D26" s="125">
        <v>1</v>
      </c>
      <c r="E26" s="125">
        <v>1</v>
      </c>
      <c r="F26" s="125">
        <v>1</v>
      </c>
      <c r="G26" s="125">
        <v>1</v>
      </c>
      <c r="H26" s="125">
        <v>1</v>
      </c>
    </row>
    <row r="27" spans="1:8" x14ac:dyDescent="0.15">
      <c r="B27" s="141"/>
      <c r="C27" t="s">
        <v>157</v>
      </c>
      <c r="D27" s="125">
        <v>1</v>
      </c>
      <c r="E27" s="125">
        <v>1</v>
      </c>
      <c r="F27" s="125">
        <v>1</v>
      </c>
      <c r="G27" s="125">
        <v>1</v>
      </c>
      <c r="H27" s="125">
        <v>1</v>
      </c>
    </row>
    <row r="28" spans="1:8" x14ac:dyDescent="0.15">
      <c r="B28" s="141" t="s">
        <v>8</v>
      </c>
      <c r="C28" t="s">
        <v>146</v>
      </c>
      <c r="D28" s="125">
        <v>1</v>
      </c>
      <c r="E28" s="125">
        <v>1</v>
      </c>
      <c r="F28" s="125">
        <v>1.82</v>
      </c>
      <c r="G28" s="125">
        <v>1</v>
      </c>
      <c r="H28" s="125">
        <v>1</v>
      </c>
    </row>
    <row r="29" spans="1:8" x14ac:dyDescent="0.15">
      <c r="B29" s="141"/>
      <c r="C29" t="s">
        <v>147</v>
      </c>
      <c r="D29" s="125">
        <v>1</v>
      </c>
      <c r="E29" s="125">
        <v>1</v>
      </c>
      <c r="F29" s="125">
        <v>1.82</v>
      </c>
      <c r="G29" s="125">
        <v>1</v>
      </c>
      <c r="H29" s="125">
        <v>1</v>
      </c>
    </row>
    <row r="30" spans="1:8" x14ac:dyDescent="0.15">
      <c r="B30" s="141"/>
      <c r="C30" t="s">
        <v>157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</row>
    <row r="31" spans="1:8" x14ac:dyDescent="0.15">
      <c r="B31" s="141" t="s">
        <v>9</v>
      </c>
      <c r="C31" t="s">
        <v>146</v>
      </c>
      <c r="D31" s="125">
        <v>1</v>
      </c>
      <c r="E31" s="125">
        <v>1</v>
      </c>
      <c r="F31" s="125">
        <v>1</v>
      </c>
      <c r="G31" s="125">
        <v>1.82</v>
      </c>
      <c r="H31" s="125">
        <v>1</v>
      </c>
    </row>
    <row r="32" spans="1:8" x14ac:dyDescent="0.15">
      <c r="B32" s="141"/>
      <c r="C32" t="s">
        <v>147</v>
      </c>
      <c r="D32" s="125">
        <v>1</v>
      </c>
      <c r="E32" s="125">
        <v>1</v>
      </c>
      <c r="F32" s="125">
        <v>1</v>
      </c>
      <c r="G32" s="125">
        <v>1.82</v>
      </c>
      <c r="H32" s="125">
        <v>1</v>
      </c>
    </row>
    <row r="33" spans="1:8" x14ac:dyDescent="0.15">
      <c r="B33" s="141"/>
      <c r="C33" t="s">
        <v>157</v>
      </c>
      <c r="D33" s="125">
        <v>1</v>
      </c>
      <c r="E33" s="125">
        <v>1</v>
      </c>
      <c r="F33" s="125">
        <v>1</v>
      </c>
      <c r="G33" s="125">
        <v>1</v>
      </c>
      <c r="H33" s="125">
        <v>1</v>
      </c>
    </row>
    <row r="34" spans="1:8" x14ac:dyDescent="0.15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 x14ac:dyDescent="0.15">
      <c r="A36" s="7" t="s">
        <v>180</v>
      </c>
      <c r="B36" s="141" t="s">
        <v>70</v>
      </c>
      <c r="C36" t="s">
        <v>146</v>
      </c>
      <c r="D36" s="125">
        <v>1</v>
      </c>
      <c r="E36" s="125">
        <v>1</v>
      </c>
      <c r="F36" s="125">
        <v>1</v>
      </c>
      <c r="G36" s="125">
        <v>1</v>
      </c>
      <c r="H36" s="125">
        <v>1</v>
      </c>
    </row>
    <row r="37" spans="1:8" x14ac:dyDescent="0.15">
      <c r="B37" s="141"/>
      <c r="C37" t="s">
        <v>147</v>
      </c>
      <c r="D37" s="125">
        <v>1</v>
      </c>
      <c r="E37" s="125">
        <v>1</v>
      </c>
      <c r="F37" s="125">
        <v>1</v>
      </c>
      <c r="G37" s="125">
        <v>1</v>
      </c>
      <c r="H37" s="125">
        <v>1</v>
      </c>
    </row>
    <row r="38" spans="1:8" x14ac:dyDescent="0.15">
      <c r="B38" s="141"/>
      <c r="C38" t="s">
        <v>157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</row>
    <row r="39" spans="1:8" x14ac:dyDescent="0.15">
      <c r="B39" s="141" t="s">
        <v>6</v>
      </c>
      <c r="C39" t="s">
        <v>146</v>
      </c>
      <c r="D39" s="125">
        <v>1</v>
      </c>
      <c r="E39" s="125">
        <v>1</v>
      </c>
      <c r="F39" s="125">
        <v>1</v>
      </c>
      <c r="G39" s="125">
        <v>1</v>
      </c>
      <c r="H39" s="125">
        <v>1</v>
      </c>
    </row>
    <row r="40" spans="1:8" x14ac:dyDescent="0.15">
      <c r="B40" s="141"/>
      <c r="C40" t="s">
        <v>147</v>
      </c>
      <c r="D40" s="125">
        <v>1</v>
      </c>
      <c r="E40" s="125">
        <v>1</v>
      </c>
      <c r="F40" s="125">
        <v>1</v>
      </c>
      <c r="G40" s="125">
        <v>1</v>
      </c>
      <c r="H40" s="125">
        <v>1</v>
      </c>
    </row>
    <row r="41" spans="1:8" x14ac:dyDescent="0.15">
      <c r="B41" s="141"/>
      <c r="C41" t="s">
        <v>157</v>
      </c>
      <c r="D41" s="125">
        <v>1</v>
      </c>
      <c r="E41" s="125">
        <v>1</v>
      </c>
      <c r="F41" s="125">
        <v>1</v>
      </c>
      <c r="G41" s="125">
        <v>1</v>
      </c>
      <c r="H41" s="125">
        <v>1</v>
      </c>
    </row>
    <row r="42" spans="1:8" x14ac:dyDescent="0.15">
      <c r="B42" s="141" t="s">
        <v>7</v>
      </c>
      <c r="C42" t="s">
        <v>146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</row>
    <row r="43" spans="1:8" x14ac:dyDescent="0.15">
      <c r="B43" s="141"/>
      <c r="C43" t="s">
        <v>147</v>
      </c>
      <c r="D43" s="125">
        <v>1</v>
      </c>
      <c r="E43" s="125">
        <v>1</v>
      </c>
      <c r="F43" s="125">
        <v>1</v>
      </c>
      <c r="G43" s="125">
        <v>1</v>
      </c>
      <c r="H43" s="125">
        <v>1</v>
      </c>
    </row>
    <row r="44" spans="1:8" x14ac:dyDescent="0.15">
      <c r="B44" s="141"/>
      <c r="C44" t="s">
        <v>157</v>
      </c>
      <c r="D44" s="125">
        <v>1</v>
      </c>
      <c r="E44" s="125">
        <v>1</v>
      </c>
      <c r="F44" s="125">
        <v>1</v>
      </c>
      <c r="G44" s="125">
        <v>1</v>
      </c>
      <c r="H44" s="125">
        <v>1</v>
      </c>
    </row>
    <row r="45" spans="1:8" x14ac:dyDescent="0.15">
      <c r="B45" s="141" t="s">
        <v>8</v>
      </c>
      <c r="C45" t="s">
        <v>146</v>
      </c>
      <c r="D45" s="125">
        <v>1</v>
      </c>
      <c r="E45" s="125">
        <v>1</v>
      </c>
      <c r="F45" s="125">
        <f>'Odds ratios'!E13</f>
        <v>0.77</v>
      </c>
      <c r="G45" s="125">
        <v>1</v>
      </c>
      <c r="H45" s="125">
        <v>1</v>
      </c>
    </row>
    <row r="46" spans="1:8" x14ac:dyDescent="0.15">
      <c r="B46" s="141"/>
      <c r="C46" t="s">
        <v>147</v>
      </c>
      <c r="D46" s="125">
        <v>1</v>
      </c>
      <c r="E46" s="125">
        <v>1</v>
      </c>
      <c r="F46" s="125">
        <f>'Odds ratios'!E13</f>
        <v>0.77</v>
      </c>
      <c r="G46" s="125">
        <v>1</v>
      </c>
      <c r="H46" s="125">
        <v>1</v>
      </c>
    </row>
    <row r="47" spans="1:8" x14ac:dyDescent="0.15">
      <c r="B47" s="141"/>
      <c r="C47" t="s">
        <v>157</v>
      </c>
      <c r="D47" s="125">
        <v>1</v>
      </c>
      <c r="E47" s="125">
        <v>1</v>
      </c>
      <c r="F47" s="125">
        <v>1</v>
      </c>
      <c r="G47" s="125">
        <v>1</v>
      </c>
      <c r="H47" s="125">
        <v>1</v>
      </c>
    </row>
    <row r="48" spans="1:8" x14ac:dyDescent="0.15">
      <c r="B48" s="141" t="s">
        <v>9</v>
      </c>
      <c r="C48" t="s">
        <v>146</v>
      </c>
      <c r="D48" s="125">
        <v>1</v>
      </c>
      <c r="E48" s="125">
        <v>1</v>
      </c>
      <c r="F48" s="125">
        <v>1</v>
      </c>
      <c r="G48" s="125">
        <f>'Odds ratios'!F13</f>
        <v>0.77</v>
      </c>
      <c r="H48" s="125">
        <v>1</v>
      </c>
    </row>
    <row r="49" spans="2:8" x14ac:dyDescent="0.15">
      <c r="B49" s="141"/>
      <c r="C49" t="s">
        <v>147</v>
      </c>
      <c r="D49" s="125">
        <v>1</v>
      </c>
      <c r="E49" s="125">
        <v>1</v>
      </c>
      <c r="F49" s="125">
        <v>1</v>
      </c>
      <c r="G49" s="125">
        <f>'Odds ratios'!F13</f>
        <v>0.77</v>
      </c>
      <c r="H49" s="125">
        <v>1</v>
      </c>
    </row>
    <row r="50" spans="2:8" x14ac:dyDescent="0.15">
      <c r="B50" s="141"/>
      <c r="C50" t="s">
        <v>157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</row>
    <row r="51" spans="2:8" x14ac:dyDescent="0.15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25" workbookViewId="0">
      <selection activeCell="B60" sqref="B60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 x14ac:dyDescent="0.15">
      <c r="A2" s="7" t="s">
        <v>13</v>
      </c>
      <c r="B2" t="s">
        <v>203</v>
      </c>
      <c r="C2" s="4" t="s">
        <v>14</v>
      </c>
      <c r="D2" s="112">
        <v>1</v>
      </c>
      <c r="E2" s="112">
        <v>1</v>
      </c>
      <c r="F2" s="112">
        <v>1</v>
      </c>
      <c r="G2" s="112">
        <v>1</v>
      </c>
      <c r="H2" s="112">
        <v>1</v>
      </c>
      <c r="I2" s="112">
        <v>1</v>
      </c>
      <c r="J2" s="112">
        <v>1</v>
      </c>
      <c r="K2" s="112">
        <v>1</v>
      </c>
      <c r="L2" s="112">
        <v>1</v>
      </c>
      <c r="M2" s="112">
        <v>1</v>
      </c>
      <c r="N2" s="112">
        <v>1</v>
      </c>
      <c r="O2" s="112">
        <v>1</v>
      </c>
      <c r="P2" s="112">
        <v>1</v>
      </c>
    </row>
    <row r="3" spans="1:16" x14ac:dyDescent="0.15">
      <c r="C3" s="4" t="s">
        <v>23</v>
      </c>
      <c r="D3" s="112">
        <v>1</v>
      </c>
      <c r="E3" s="112">
        <v>1.67</v>
      </c>
      <c r="F3" s="112">
        <v>1.67</v>
      </c>
      <c r="G3" s="112">
        <v>1.67</v>
      </c>
      <c r="H3" s="112">
        <v>1.67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</row>
    <row r="4" spans="1:16" x14ac:dyDescent="0.15">
      <c r="C4" s="4" t="s">
        <v>25</v>
      </c>
      <c r="D4" s="112">
        <v>1</v>
      </c>
      <c r="E4" s="112">
        <v>2.38</v>
      </c>
      <c r="F4" s="112">
        <v>2.38</v>
      </c>
      <c r="G4" s="112">
        <v>2.38</v>
      </c>
      <c r="H4" s="112">
        <v>2.38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</row>
    <row r="5" spans="1:16" x14ac:dyDescent="0.15">
      <c r="C5" s="4" t="s">
        <v>26</v>
      </c>
      <c r="D5" s="112">
        <v>1</v>
      </c>
      <c r="E5" s="112">
        <v>6.33</v>
      </c>
      <c r="F5" s="112">
        <v>6.33</v>
      </c>
      <c r="G5" s="112">
        <v>6.33</v>
      </c>
      <c r="H5" s="112">
        <v>6.33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</row>
    <row r="6" spans="1:16" x14ac:dyDescent="0.15">
      <c r="B6" t="s">
        <v>28</v>
      </c>
      <c r="C6" s="4" t="s">
        <v>14</v>
      </c>
      <c r="D6" s="112">
        <v>1</v>
      </c>
      <c r="E6" s="112">
        <v>1</v>
      </c>
      <c r="F6" s="112">
        <v>1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</row>
    <row r="7" spans="1:16" x14ac:dyDescent="0.15">
      <c r="C7" s="4" t="s">
        <v>23</v>
      </c>
      <c r="D7" s="112">
        <v>1</v>
      </c>
      <c r="E7" s="112">
        <v>1.55</v>
      </c>
      <c r="F7" s="112">
        <v>1.55</v>
      </c>
      <c r="G7" s="112">
        <v>1.55</v>
      </c>
      <c r="H7" s="112">
        <v>1.55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</row>
    <row r="8" spans="1:16" x14ac:dyDescent="0.15">
      <c r="C8" s="4" t="s">
        <v>25</v>
      </c>
      <c r="D8" s="112">
        <v>1</v>
      </c>
      <c r="E8" s="112">
        <v>2.1800000000000002</v>
      </c>
      <c r="F8" s="112">
        <v>2.1800000000000002</v>
      </c>
      <c r="G8" s="112">
        <v>2.1800000000000002</v>
      </c>
      <c r="H8" s="112">
        <v>2.1800000000000002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</row>
    <row r="9" spans="1:16" x14ac:dyDescent="0.15">
      <c r="C9" s="4" t="s">
        <v>26</v>
      </c>
      <c r="D9" s="112">
        <v>1</v>
      </c>
      <c r="E9" s="112">
        <v>6.39</v>
      </c>
      <c r="F9" s="112">
        <v>6.39</v>
      </c>
      <c r="G9" s="112">
        <v>6.39</v>
      </c>
      <c r="H9" s="112">
        <v>6.39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</row>
    <row r="10" spans="1:16" x14ac:dyDescent="0.15">
      <c r="B10" t="s">
        <v>30</v>
      </c>
      <c r="C10" s="4" t="s">
        <v>14</v>
      </c>
      <c r="D10" s="112">
        <v>1</v>
      </c>
      <c r="E10" s="112">
        <v>1</v>
      </c>
      <c r="F10" s="112">
        <v>1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</row>
    <row r="11" spans="1:16" x14ac:dyDescent="0.15">
      <c r="C11" s="4" t="s">
        <v>23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</row>
    <row r="12" spans="1:16" x14ac:dyDescent="0.15">
      <c r="C12" s="4" t="s">
        <v>25</v>
      </c>
      <c r="D12" s="112">
        <v>1</v>
      </c>
      <c r="E12" s="112">
        <v>2.79</v>
      </c>
      <c r="F12" s="112">
        <v>2.79</v>
      </c>
      <c r="G12" s="112">
        <v>2.79</v>
      </c>
      <c r="H12" s="112">
        <v>2.79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</row>
    <row r="13" spans="1:16" x14ac:dyDescent="0.15">
      <c r="C13" s="4" t="s">
        <v>26</v>
      </c>
      <c r="D13" s="112">
        <v>1</v>
      </c>
      <c r="E13" s="112">
        <v>6.01</v>
      </c>
      <c r="F13" s="112">
        <v>6.01</v>
      </c>
      <c r="G13" s="112">
        <v>6.01</v>
      </c>
      <c r="H13" s="112">
        <v>6.01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</row>
    <row r="14" spans="1:16" x14ac:dyDescent="0.15">
      <c r="B14" t="s">
        <v>31</v>
      </c>
      <c r="C14" s="4" t="s">
        <v>14</v>
      </c>
      <c r="D14" s="112">
        <v>1</v>
      </c>
      <c r="E14" s="112">
        <v>1</v>
      </c>
      <c r="F14" s="112">
        <v>1</v>
      </c>
      <c r="G14" s="112">
        <v>1</v>
      </c>
      <c r="H14" s="112">
        <v>1</v>
      </c>
      <c r="I14" s="112">
        <v>1</v>
      </c>
      <c r="J14" s="112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</row>
    <row r="15" spans="1:16" x14ac:dyDescent="0.15">
      <c r="C15" s="4" t="s">
        <v>23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</row>
    <row r="16" spans="1:16" x14ac:dyDescent="0.15">
      <c r="C16" s="4" t="s">
        <v>25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>
        <v>1</v>
      </c>
      <c r="J16" s="112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</row>
    <row r="17" spans="1:16" x14ac:dyDescent="0.15">
      <c r="C17" s="4" t="s">
        <v>26</v>
      </c>
      <c r="D17" s="112">
        <v>1</v>
      </c>
      <c r="E17" s="112">
        <v>1</v>
      </c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</row>
    <row r="18" spans="1:16" x14ac:dyDescent="0.15">
      <c r="B18" t="s">
        <v>35</v>
      </c>
      <c r="C18" s="4" t="s">
        <v>14</v>
      </c>
      <c r="D18" s="112">
        <v>1</v>
      </c>
      <c r="E18" s="112">
        <v>1</v>
      </c>
      <c r="F18" s="112">
        <v>1</v>
      </c>
      <c r="G18" s="112">
        <v>1</v>
      </c>
      <c r="H18" s="112">
        <v>1</v>
      </c>
      <c r="I18" s="112">
        <v>1</v>
      </c>
      <c r="J18" s="112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</row>
    <row r="19" spans="1:16" x14ac:dyDescent="0.15">
      <c r="C19" s="4" t="s">
        <v>23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</row>
    <row r="20" spans="1:16" x14ac:dyDescent="0.15">
      <c r="C20" s="4" t="s">
        <v>25</v>
      </c>
      <c r="D20" s="112">
        <v>1</v>
      </c>
      <c r="E20" s="112">
        <v>1.86</v>
      </c>
      <c r="F20" s="112">
        <v>1.86</v>
      </c>
      <c r="G20" s="112">
        <v>1.86</v>
      </c>
      <c r="H20" s="112">
        <v>1.86</v>
      </c>
      <c r="I20" s="112">
        <v>1</v>
      </c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</row>
    <row r="21" spans="1:16" x14ac:dyDescent="0.15">
      <c r="C21" s="4" t="s">
        <v>26</v>
      </c>
      <c r="D21" s="112">
        <v>1</v>
      </c>
      <c r="E21" s="112">
        <v>3.01</v>
      </c>
      <c r="F21" s="112">
        <v>3.01</v>
      </c>
      <c r="G21" s="112">
        <v>3.01</v>
      </c>
      <c r="H21" s="112">
        <v>3.01</v>
      </c>
      <c r="I21" s="112">
        <v>1</v>
      </c>
      <c r="J21" s="112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</row>
    <row r="22" spans="1:16" x14ac:dyDescent="0.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15">
      <c r="A24" s="7" t="s">
        <v>27</v>
      </c>
      <c r="B24" t="s">
        <v>203</v>
      </c>
      <c r="C24" s="4" t="s">
        <v>14</v>
      </c>
      <c r="D24" s="112">
        <v>1</v>
      </c>
      <c r="E24" s="112">
        <v>1</v>
      </c>
      <c r="F24" s="112">
        <v>1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</row>
    <row r="25" spans="1:16" x14ac:dyDescent="0.15">
      <c r="C25" s="4" t="s">
        <v>23</v>
      </c>
      <c r="D25" s="112">
        <v>1</v>
      </c>
      <c r="E25" s="112">
        <v>1.6</v>
      </c>
      <c r="F25" s="112">
        <v>1.6</v>
      </c>
      <c r="G25" s="112">
        <v>1.6</v>
      </c>
      <c r="H25" s="112">
        <v>1.6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</row>
    <row r="26" spans="1:16" x14ac:dyDescent="0.15">
      <c r="C26" s="4" t="s">
        <v>140</v>
      </c>
      <c r="D26" s="112">
        <v>1</v>
      </c>
      <c r="E26" s="112">
        <v>3.41</v>
      </c>
      <c r="F26" s="112">
        <v>3.41</v>
      </c>
      <c r="G26" s="112">
        <v>3.41</v>
      </c>
      <c r="H26" s="112">
        <v>3.41</v>
      </c>
      <c r="I26" s="112">
        <v>1</v>
      </c>
      <c r="J26" s="112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</row>
    <row r="27" spans="1:16" x14ac:dyDescent="0.15">
      <c r="C27" s="4" t="s">
        <v>141</v>
      </c>
      <c r="D27" s="112">
        <v>1</v>
      </c>
      <c r="E27" s="112">
        <v>12.33</v>
      </c>
      <c r="F27" s="112">
        <v>12.33</v>
      </c>
      <c r="G27" s="112">
        <v>12.33</v>
      </c>
      <c r="H27" s="112">
        <v>12.33</v>
      </c>
      <c r="I27" s="112">
        <v>1</v>
      </c>
      <c r="J27" s="112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</row>
    <row r="28" spans="1:16" x14ac:dyDescent="0.15">
      <c r="B28" t="s">
        <v>28</v>
      </c>
      <c r="C28" s="4" t="s">
        <v>14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</row>
    <row r="29" spans="1:16" x14ac:dyDescent="0.15">
      <c r="C29" s="4" t="s">
        <v>23</v>
      </c>
      <c r="D29" s="112">
        <v>1</v>
      </c>
      <c r="E29" s="112">
        <v>1.92</v>
      </c>
      <c r="F29" s="112">
        <v>1.92</v>
      </c>
      <c r="G29" s="112">
        <v>1.92</v>
      </c>
      <c r="H29" s="112">
        <v>1.92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</row>
    <row r="30" spans="1:16" x14ac:dyDescent="0.15">
      <c r="C30" s="4" t="s">
        <v>140</v>
      </c>
      <c r="D30" s="112">
        <v>1</v>
      </c>
      <c r="E30" s="112">
        <v>4.66</v>
      </c>
      <c r="F30" s="112">
        <v>4.66</v>
      </c>
      <c r="G30" s="112">
        <v>4.66</v>
      </c>
      <c r="H30" s="112">
        <v>4.66</v>
      </c>
      <c r="I30" s="112"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</row>
    <row r="31" spans="1:16" x14ac:dyDescent="0.15">
      <c r="C31" s="4" t="s">
        <v>141</v>
      </c>
      <c r="D31" s="112">
        <v>1</v>
      </c>
      <c r="E31" s="112">
        <v>9.68</v>
      </c>
      <c r="F31" s="112">
        <v>9.68</v>
      </c>
      <c r="G31" s="112">
        <v>9.68</v>
      </c>
      <c r="H31" s="112">
        <v>9.68</v>
      </c>
      <c r="I31" s="112"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</row>
    <row r="32" spans="1:16" x14ac:dyDescent="0.15">
      <c r="B32" t="s">
        <v>30</v>
      </c>
      <c r="C32" s="4" t="s">
        <v>14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1</v>
      </c>
      <c r="J32" s="112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</row>
    <row r="33" spans="1:16" x14ac:dyDescent="0.15">
      <c r="C33" s="4" t="s">
        <v>23</v>
      </c>
      <c r="D33" s="112">
        <v>1</v>
      </c>
      <c r="E33" s="112">
        <v>1</v>
      </c>
      <c r="F33" s="112">
        <v>1</v>
      </c>
      <c r="G33" s="112">
        <v>1</v>
      </c>
      <c r="H33" s="112">
        <v>1</v>
      </c>
      <c r="I33" s="112">
        <v>1</v>
      </c>
      <c r="J33" s="112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</row>
    <row r="34" spans="1:16" x14ac:dyDescent="0.15">
      <c r="C34" s="4" t="s">
        <v>140</v>
      </c>
      <c r="D34" s="112">
        <v>1</v>
      </c>
      <c r="E34" s="112">
        <v>2.58</v>
      </c>
      <c r="F34" s="112">
        <v>2.58</v>
      </c>
      <c r="G34" s="112">
        <v>2.58</v>
      </c>
      <c r="H34" s="112">
        <v>2.58</v>
      </c>
      <c r="I34" s="112">
        <v>1</v>
      </c>
      <c r="J34" s="112">
        <v>1</v>
      </c>
      <c r="K34" s="112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</row>
    <row r="35" spans="1:16" x14ac:dyDescent="0.15">
      <c r="C35" s="4" t="s">
        <v>141</v>
      </c>
      <c r="D35" s="112">
        <v>1</v>
      </c>
      <c r="E35" s="112">
        <v>9.6300000000000008</v>
      </c>
      <c r="F35" s="112">
        <v>9.6300000000000008</v>
      </c>
      <c r="G35" s="112">
        <v>9.6300000000000008</v>
      </c>
      <c r="H35" s="112">
        <v>9.6300000000000008</v>
      </c>
      <c r="I35" s="112">
        <v>1</v>
      </c>
      <c r="J35" s="112">
        <v>1</v>
      </c>
      <c r="K35" s="112">
        <v>1</v>
      </c>
      <c r="L35" s="112">
        <v>1</v>
      </c>
      <c r="M35" s="112">
        <v>1</v>
      </c>
      <c r="N35" s="112">
        <v>1</v>
      </c>
      <c r="O35" s="112">
        <v>1</v>
      </c>
      <c r="P35" s="112">
        <v>1</v>
      </c>
    </row>
    <row r="36" spans="1:16" x14ac:dyDescent="0.15">
      <c r="B36" t="s">
        <v>31</v>
      </c>
      <c r="C36" s="4" t="s">
        <v>14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1</v>
      </c>
      <c r="J36" s="112">
        <v>1</v>
      </c>
      <c r="K36" s="112">
        <v>1</v>
      </c>
      <c r="L36" s="112">
        <v>1</v>
      </c>
      <c r="M36" s="112">
        <v>1</v>
      </c>
      <c r="N36" s="112">
        <v>1</v>
      </c>
      <c r="O36" s="112">
        <v>1</v>
      </c>
      <c r="P36" s="112">
        <v>1</v>
      </c>
    </row>
    <row r="37" spans="1:16" x14ac:dyDescent="0.15">
      <c r="C37" s="4" t="s">
        <v>23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1</v>
      </c>
      <c r="J37" s="112">
        <v>1</v>
      </c>
      <c r="K37" s="112">
        <v>1</v>
      </c>
      <c r="L37" s="112">
        <v>1</v>
      </c>
      <c r="M37" s="112">
        <v>1</v>
      </c>
      <c r="N37" s="112">
        <v>1</v>
      </c>
      <c r="O37" s="112">
        <v>1</v>
      </c>
      <c r="P37" s="112">
        <v>1</v>
      </c>
    </row>
    <row r="38" spans="1:16" x14ac:dyDescent="0.15">
      <c r="C38" s="4" t="s">
        <v>140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1</v>
      </c>
      <c r="J38" s="112">
        <v>1</v>
      </c>
      <c r="K38" s="112">
        <v>1</v>
      </c>
      <c r="L38" s="112">
        <v>1</v>
      </c>
      <c r="M38" s="112">
        <v>1</v>
      </c>
      <c r="N38" s="112">
        <v>1</v>
      </c>
      <c r="O38" s="112">
        <v>1</v>
      </c>
      <c r="P38" s="112">
        <v>1</v>
      </c>
    </row>
    <row r="39" spans="1:16" x14ac:dyDescent="0.15">
      <c r="C39" s="4" t="s">
        <v>141</v>
      </c>
      <c r="D39" s="112">
        <v>1</v>
      </c>
      <c r="E39" s="112">
        <v>1</v>
      </c>
      <c r="F39" s="112">
        <v>1</v>
      </c>
      <c r="G39" s="112">
        <v>1</v>
      </c>
      <c r="H39" s="112">
        <v>1</v>
      </c>
      <c r="I39" s="112">
        <v>1</v>
      </c>
      <c r="J39" s="112">
        <v>1</v>
      </c>
      <c r="K39" s="112">
        <v>1</v>
      </c>
      <c r="L39" s="112">
        <v>1</v>
      </c>
      <c r="M39" s="112">
        <v>1</v>
      </c>
      <c r="N39" s="112">
        <v>1</v>
      </c>
      <c r="O39" s="112">
        <v>1</v>
      </c>
      <c r="P39" s="112">
        <v>1</v>
      </c>
    </row>
    <row r="40" spans="1:16" x14ac:dyDescent="0.15">
      <c r="B40" t="s">
        <v>35</v>
      </c>
      <c r="C40" s="4" t="s">
        <v>14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1</v>
      </c>
      <c r="J40" s="112">
        <v>1</v>
      </c>
      <c r="K40" s="112">
        <v>1</v>
      </c>
      <c r="L40" s="112">
        <v>1</v>
      </c>
      <c r="M40" s="112">
        <v>1</v>
      </c>
      <c r="N40" s="112">
        <v>1</v>
      </c>
      <c r="O40" s="112">
        <v>1</v>
      </c>
      <c r="P40" s="112">
        <v>1</v>
      </c>
    </row>
    <row r="41" spans="1:16" x14ac:dyDescent="0.15">
      <c r="C41" s="4" t="s">
        <v>23</v>
      </c>
      <c r="D41" s="112">
        <v>1</v>
      </c>
      <c r="E41" s="112">
        <v>1.65</v>
      </c>
      <c r="F41" s="112">
        <v>1.65</v>
      </c>
      <c r="G41" s="112">
        <v>1.65</v>
      </c>
      <c r="H41" s="112">
        <v>1.65</v>
      </c>
      <c r="I41" s="112">
        <v>1</v>
      </c>
      <c r="J41" s="112">
        <v>1</v>
      </c>
      <c r="K41" s="112">
        <v>1</v>
      </c>
      <c r="L41" s="112">
        <v>1</v>
      </c>
      <c r="M41" s="112">
        <v>1</v>
      </c>
      <c r="N41" s="112">
        <v>1</v>
      </c>
      <c r="O41" s="112">
        <v>1</v>
      </c>
      <c r="P41" s="112">
        <v>1</v>
      </c>
    </row>
    <row r="42" spans="1:16" x14ac:dyDescent="0.15">
      <c r="C42" s="4" t="s">
        <v>140</v>
      </c>
      <c r="D42" s="112">
        <v>1</v>
      </c>
      <c r="E42" s="112">
        <v>2.73</v>
      </c>
      <c r="F42" s="112">
        <v>2.73</v>
      </c>
      <c r="G42" s="112">
        <v>2.73</v>
      </c>
      <c r="H42" s="112">
        <v>2.73</v>
      </c>
      <c r="I42" s="112">
        <v>1</v>
      </c>
      <c r="J42" s="112">
        <v>1</v>
      </c>
      <c r="K42" s="112">
        <v>1</v>
      </c>
      <c r="L42" s="112">
        <v>1</v>
      </c>
      <c r="M42" s="112">
        <v>1</v>
      </c>
      <c r="N42" s="112">
        <v>1</v>
      </c>
      <c r="O42" s="112">
        <v>1</v>
      </c>
      <c r="P42" s="112">
        <v>1</v>
      </c>
    </row>
    <row r="43" spans="1:16" x14ac:dyDescent="0.15">
      <c r="C43" s="4" t="s">
        <v>141</v>
      </c>
      <c r="D43" s="112">
        <v>1</v>
      </c>
      <c r="E43" s="112">
        <v>11.21</v>
      </c>
      <c r="F43" s="112">
        <v>11.21</v>
      </c>
      <c r="G43" s="112">
        <v>11.21</v>
      </c>
      <c r="H43" s="112">
        <v>11.21</v>
      </c>
      <c r="I43" s="112">
        <v>1</v>
      </c>
      <c r="J43" s="112">
        <v>1</v>
      </c>
      <c r="K43" s="112">
        <v>1</v>
      </c>
      <c r="L43" s="112">
        <v>1</v>
      </c>
      <c r="M43" s="112">
        <v>1</v>
      </c>
      <c r="N43" s="112">
        <v>1</v>
      </c>
      <c r="O43" s="112">
        <v>1</v>
      </c>
      <c r="P43" s="112">
        <v>1</v>
      </c>
    </row>
    <row r="44" spans="1:16" x14ac:dyDescent="0.15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7" t="s">
        <v>194</v>
      </c>
      <c r="B46" t="s">
        <v>203</v>
      </c>
      <c r="C46" s="4" t="s">
        <v>196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1</v>
      </c>
      <c r="J46" s="112">
        <v>1</v>
      </c>
      <c r="K46" s="112">
        <v>1</v>
      </c>
      <c r="L46" s="112">
        <v>1</v>
      </c>
      <c r="M46" s="112">
        <v>1</v>
      </c>
      <c r="N46" s="112">
        <v>1</v>
      </c>
      <c r="O46" s="112">
        <v>1</v>
      </c>
      <c r="P46" s="112">
        <v>1</v>
      </c>
    </row>
    <row r="47" spans="1:16" x14ac:dyDescent="0.15">
      <c r="C47" s="4" t="s">
        <v>197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1</v>
      </c>
      <c r="J47" s="112">
        <v>1</v>
      </c>
      <c r="K47" s="112">
        <v>1</v>
      </c>
      <c r="L47" s="112">
        <v>1</v>
      </c>
      <c r="M47" s="112">
        <v>1</v>
      </c>
      <c r="N47" s="112">
        <v>1</v>
      </c>
      <c r="O47" s="112">
        <v>1</v>
      </c>
      <c r="P47" s="112">
        <v>1</v>
      </c>
    </row>
    <row r="48" spans="1:16" x14ac:dyDescent="0.15">
      <c r="B48" t="s">
        <v>28</v>
      </c>
      <c r="C48" s="4" t="s">
        <v>196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1</v>
      </c>
      <c r="J48" s="112">
        <v>1</v>
      </c>
      <c r="K48" s="112">
        <v>1</v>
      </c>
      <c r="L48" s="112">
        <v>1</v>
      </c>
      <c r="M48" s="112">
        <v>1</v>
      </c>
      <c r="N48" s="112">
        <v>1</v>
      </c>
      <c r="O48" s="112">
        <v>1</v>
      </c>
      <c r="P48" s="112">
        <v>1</v>
      </c>
    </row>
    <row r="49" spans="1:16" x14ac:dyDescent="0.15">
      <c r="C49" s="4" t="s">
        <v>197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1</v>
      </c>
      <c r="J49" s="112">
        <v>1</v>
      </c>
      <c r="K49" s="112">
        <v>1</v>
      </c>
      <c r="L49" s="112">
        <v>1</v>
      </c>
      <c r="M49" s="112">
        <v>1</v>
      </c>
      <c r="N49" s="112">
        <v>1</v>
      </c>
      <c r="O49" s="112">
        <v>1</v>
      </c>
      <c r="P49" s="112">
        <v>1</v>
      </c>
    </row>
    <row r="50" spans="1:16" x14ac:dyDescent="0.15">
      <c r="B50" t="s">
        <v>30</v>
      </c>
      <c r="C50" s="4" t="s">
        <v>196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12">
        <v>1</v>
      </c>
      <c r="J50" s="112">
        <v>1</v>
      </c>
      <c r="K50" s="112">
        <v>1</v>
      </c>
      <c r="L50" s="112">
        <v>1</v>
      </c>
      <c r="M50" s="112">
        <v>1</v>
      </c>
      <c r="N50" s="112">
        <v>1</v>
      </c>
      <c r="O50" s="112">
        <v>1</v>
      </c>
      <c r="P50" s="112">
        <v>1</v>
      </c>
    </row>
    <row r="51" spans="1:16" x14ac:dyDescent="0.15">
      <c r="C51" s="4" t="s">
        <v>197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1</v>
      </c>
      <c r="J51" s="112">
        <v>1</v>
      </c>
      <c r="K51" s="112">
        <v>1</v>
      </c>
      <c r="L51" s="112">
        <v>1</v>
      </c>
      <c r="M51" s="112">
        <v>1</v>
      </c>
      <c r="N51" s="112">
        <v>1</v>
      </c>
      <c r="O51" s="112">
        <v>1</v>
      </c>
      <c r="P51" s="112">
        <v>1</v>
      </c>
    </row>
    <row r="52" spans="1:16" x14ac:dyDescent="0.15">
      <c r="B52" t="s">
        <v>31</v>
      </c>
      <c r="C52" s="4" t="s">
        <v>196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1</v>
      </c>
      <c r="K52" s="112">
        <v>1</v>
      </c>
      <c r="L52" s="112">
        <v>1</v>
      </c>
      <c r="M52" s="112">
        <v>1</v>
      </c>
      <c r="N52" s="112">
        <v>1</v>
      </c>
      <c r="O52" s="112">
        <v>1</v>
      </c>
      <c r="P52" s="112">
        <v>1</v>
      </c>
    </row>
    <row r="53" spans="1:16" x14ac:dyDescent="0.15">
      <c r="C53" s="4" t="s">
        <v>197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1</v>
      </c>
      <c r="J53" s="112">
        <v>1</v>
      </c>
      <c r="K53" s="112">
        <v>1</v>
      </c>
      <c r="L53" s="112">
        <v>1</v>
      </c>
      <c r="M53" s="112">
        <v>1</v>
      </c>
      <c r="N53" s="112">
        <v>1</v>
      </c>
      <c r="O53" s="112">
        <v>1</v>
      </c>
      <c r="P53" s="112">
        <v>1</v>
      </c>
    </row>
    <row r="54" spans="1:16" x14ac:dyDescent="0.15">
      <c r="B54" t="s">
        <v>35</v>
      </c>
      <c r="C54" s="4" t="s">
        <v>196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1</v>
      </c>
      <c r="J54" s="112">
        <v>1</v>
      </c>
      <c r="K54" s="112">
        <v>1</v>
      </c>
      <c r="L54" s="112">
        <v>1</v>
      </c>
      <c r="M54" s="112">
        <v>1</v>
      </c>
      <c r="N54" s="112">
        <v>1</v>
      </c>
      <c r="O54" s="112">
        <v>1</v>
      </c>
      <c r="P54" s="112">
        <v>1</v>
      </c>
    </row>
    <row r="55" spans="1:16" x14ac:dyDescent="0.15">
      <c r="C55" s="4" t="s">
        <v>197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1</v>
      </c>
      <c r="J55" s="112">
        <v>1</v>
      </c>
      <c r="K55" s="112">
        <v>1</v>
      </c>
      <c r="L55" s="112">
        <v>1</v>
      </c>
      <c r="M55" s="112">
        <v>1</v>
      </c>
      <c r="N55" s="112">
        <v>1</v>
      </c>
      <c r="O55" s="112">
        <v>1</v>
      </c>
      <c r="P55" s="112">
        <v>1</v>
      </c>
    </row>
    <row r="56" spans="1:16" x14ac:dyDescent="0.15">
      <c r="A56" s="7"/>
      <c r="B56" t="s">
        <v>79</v>
      </c>
      <c r="C56" s="4" t="s">
        <v>196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1</v>
      </c>
      <c r="J56" s="112">
        <v>1</v>
      </c>
      <c r="K56" s="112">
        <v>1</v>
      </c>
      <c r="L56" s="112">
        <v>1</v>
      </c>
      <c r="M56" s="112">
        <v>1</v>
      </c>
      <c r="N56" s="112">
        <v>1</v>
      </c>
      <c r="O56" s="112">
        <v>1</v>
      </c>
      <c r="P56" s="112">
        <v>1</v>
      </c>
    </row>
    <row r="57" spans="1:16" x14ac:dyDescent="0.15">
      <c r="C57" s="4" t="s">
        <v>197</v>
      </c>
      <c r="D57" s="112">
        <v>1</v>
      </c>
      <c r="E57" s="112">
        <v>1</v>
      </c>
      <c r="F57" s="112">
        <v>1</v>
      </c>
      <c r="G57" s="112">
        <v>1</v>
      </c>
      <c r="H57" s="112">
        <v>1</v>
      </c>
      <c r="I57" s="112">
        <v>10.675000000000001</v>
      </c>
      <c r="J57" s="112">
        <v>10.675000000000001</v>
      </c>
      <c r="K57" s="112">
        <v>10.675000000000001</v>
      </c>
      <c r="L57" s="112">
        <v>10.675000000000001</v>
      </c>
      <c r="M57" s="112">
        <v>1</v>
      </c>
      <c r="N57" s="112">
        <v>1</v>
      </c>
      <c r="O57" s="112">
        <v>1</v>
      </c>
      <c r="P57" s="112">
        <v>1</v>
      </c>
    </row>
    <row r="58" spans="1:16" x14ac:dyDescent="0.15">
      <c r="B58" t="s">
        <v>80</v>
      </c>
      <c r="C58" s="4" t="s">
        <v>196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1</v>
      </c>
      <c r="J58" s="112">
        <v>1</v>
      </c>
      <c r="K58" s="112">
        <v>1</v>
      </c>
      <c r="L58" s="112">
        <v>1</v>
      </c>
      <c r="M58" s="112">
        <v>1</v>
      </c>
      <c r="N58" s="112">
        <v>1</v>
      </c>
      <c r="O58" s="112">
        <v>1</v>
      </c>
      <c r="P58" s="112">
        <v>1</v>
      </c>
    </row>
    <row r="59" spans="1:16" x14ac:dyDescent="0.15">
      <c r="C59" s="4" t="s">
        <v>197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10.675000000000001</v>
      </c>
      <c r="J59" s="112">
        <v>10.675000000000001</v>
      </c>
      <c r="K59" s="112">
        <v>10.675000000000001</v>
      </c>
      <c r="L59" s="112">
        <v>10.675000000000001</v>
      </c>
      <c r="M59" s="112">
        <v>1</v>
      </c>
      <c r="N59" s="112">
        <v>1</v>
      </c>
      <c r="O59" s="112">
        <v>1</v>
      </c>
      <c r="P59" s="112">
        <v>1</v>
      </c>
    </row>
    <row r="60" spans="1:16" x14ac:dyDescent="0.15">
      <c r="B60" t="s">
        <v>81</v>
      </c>
      <c r="C60" s="4" t="s">
        <v>196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1</v>
      </c>
      <c r="J60" s="112">
        <v>1</v>
      </c>
      <c r="K60" s="112">
        <v>1</v>
      </c>
      <c r="L60" s="112">
        <v>1</v>
      </c>
      <c r="M60" s="112">
        <v>1</v>
      </c>
      <c r="N60" s="112">
        <v>1</v>
      </c>
      <c r="O60" s="112">
        <v>1</v>
      </c>
      <c r="P60" s="112">
        <v>1</v>
      </c>
    </row>
    <row r="61" spans="1:16" x14ac:dyDescent="0.15">
      <c r="C61" s="4" t="s">
        <v>197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10.675000000000001</v>
      </c>
      <c r="J61" s="112">
        <v>10.675000000000001</v>
      </c>
      <c r="K61" s="112">
        <v>10.675000000000001</v>
      </c>
      <c r="L61" s="112">
        <v>10.675000000000001</v>
      </c>
      <c r="M61" s="112">
        <v>1</v>
      </c>
      <c r="N61" s="112">
        <v>1</v>
      </c>
      <c r="O61" s="112">
        <v>1</v>
      </c>
      <c r="P61" s="112">
        <v>1</v>
      </c>
    </row>
    <row r="62" spans="1:16" x14ac:dyDescent="0.15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15">
      <c r="A64" s="7" t="s">
        <v>36</v>
      </c>
      <c r="B64" t="s">
        <v>207</v>
      </c>
      <c r="C64" s="4" t="s">
        <v>37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1</v>
      </c>
      <c r="J64" s="112">
        <v>1</v>
      </c>
      <c r="K64" s="112">
        <v>1</v>
      </c>
      <c r="L64" s="112">
        <v>1</v>
      </c>
      <c r="M64" s="112">
        <v>1</v>
      </c>
      <c r="N64" s="112">
        <v>1</v>
      </c>
      <c r="O64" s="112">
        <v>1</v>
      </c>
      <c r="P64" s="112">
        <v>1</v>
      </c>
    </row>
    <row r="65" spans="2:16" x14ac:dyDescent="0.15">
      <c r="C65" s="4" t="s">
        <v>38</v>
      </c>
      <c r="D65" s="112">
        <v>1.35</v>
      </c>
      <c r="E65" s="112">
        <v>1</v>
      </c>
      <c r="F65" s="112">
        <v>1</v>
      </c>
      <c r="G65" s="112">
        <v>1</v>
      </c>
      <c r="H65" s="112">
        <v>1</v>
      </c>
      <c r="I65" s="112">
        <v>1</v>
      </c>
      <c r="J65" s="112">
        <v>1</v>
      </c>
      <c r="K65" s="112">
        <v>1</v>
      </c>
      <c r="L65" s="112">
        <v>1</v>
      </c>
      <c r="M65" s="112">
        <v>1</v>
      </c>
      <c r="N65" s="112">
        <v>1</v>
      </c>
      <c r="O65" s="112">
        <v>1</v>
      </c>
      <c r="P65" s="112">
        <v>1</v>
      </c>
    </row>
    <row r="66" spans="2:16" x14ac:dyDescent="0.15">
      <c r="C66" s="4" t="s">
        <v>39</v>
      </c>
      <c r="D66" s="112">
        <v>1.35</v>
      </c>
      <c r="E66" s="112">
        <v>1</v>
      </c>
      <c r="F66" s="112">
        <v>1</v>
      </c>
      <c r="G66" s="112">
        <v>1</v>
      </c>
      <c r="H66" s="112">
        <v>1</v>
      </c>
      <c r="I66" s="112">
        <v>1</v>
      </c>
      <c r="J66" s="112">
        <v>1</v>
      </c>
      <c r="K66" s="112">
        <v>1</v>
      </c>
      <c r="L66" s="112">
        <v>1</v>
      </c>
      <c r="M66" s="112">
        <v>1</v>
      </c>
      <c r="N66" s="112">
        <v>1</v>
      </c>
      <c r="O66" s="112">
        <v>1</v>
      </c>
      <c r="P66" s="112">
        <v>1</v>
      </c>
    </row>
    <row r="67" spans="2:16" x14ac:dyDescent="0.15">
      <c r="C67" s="4" t="s">
        <v>40</v>
      </c>
      <c r="D67" s="112">
        <v>5.4</v>
      </c>
      <c r="E67" s="112">
        <v>1</v>
      </c>
      <c r="F67" s="112">
        <v>1</v>
      </c>
      <c r="G67" s="112">
        <v>1</v>
      </c>
      <c r="H67" s="112">
        <v>1</v>
      </c>
      <c r="I67" s="112">
        <v>1</v>
      </c>
      <c r="J67" s="112">
        <v>1</v>
      </c>
      <c r="K67" s="112">
        <v>1</v>
      </c>
      <c r="L67" s="112">
        <v>1</v>
      </c>
      <c r="M67" s="112">
        <v>1</v>
      </c>
      <c r="N67" s="112">
        <v>1</v>
      </c>
      <c r="O67" s="112">
        <v>1</v>
      </c>
      <c r="P67" s="112">
        <v>1</v>
      </c>
    </row>
    <row r="68" spans="2:16" x14ac:dyDescent="0.15">
      <c r="B68" t="s">
        <v>15</v>
      </c>
      <c r="C68" s="4" t="s">
        <v>37</v>
      </c>
      <c r="D68" s="112">
        <v>1</v>
      </c>
      <c r="E68" s="112">
        <v>1</v>
      </c>
      <c r="F68" s="112">
        <v>1</v>
      </c>
      <c r="G68" s="112">
        <v>1</v>
      </c>
      <c r="H68" s="112">
        <v>1</v>
      </c>
      <c r="I68" s="112">
        <v>1</v>
      </c>
      <c r="J68" s="112">
        <v>1</v>
      </c>
      <c r="K68" s="112">
        <v>1</v>
      </c>
      <c r="L68" s="112">
        <v>1</v>
      </c>
      <c r="M68" s="112">
        <v>1</v>
      </c>
      <c r="N68" s="112">
        <v>1</v>
      </c>
      <c r="O68" s="112">
        <v>1</v>
      </c>
      <c r="P68" s="112">
        <v>1</v>
      </c>
    </row>
    <row r="69" spans="2:16" x14ac:dyDescent="0.15">
      <c r="C69" s="4" t="s">
        <v>38</v>
      </c>
      <c r="D69" s="112">
        <v>1.35</v>
      </c>
      <c r="E69" s="112">
        <v>1</v>
      </c>
      <c r="F69" s="112">
        <v>1</v>
      </c>
      <c r="G69" s="112">
        <v>1</v>
      </c>
      <c r="H69" s="112">
        <v>1</v>
      </c>
      <c r="I69" s="112">
        <v>1</v>
      </c>
      <c r="J69" s="112">
        <v>1</v>
      </c>
      <c r="K69" s="112">
        <v>1</v>
      </c>
      <c r="L69" s="112">
        <v>1</v>
      </c>
      <c r="M69" s="112">
        <v>1</v>
      </c>
      <c r="N69" s="112">
        <v>1</v>
      </c>
      <c r="O69" s="112">
        <v>1</v>
      </c>
      <c r="P69" s="112">
        <v>1</v>
      </c>
    </row>
    <row r="70" spans="2:16" x14ac:dyDescent="0.15">
      <c r="C70" s="4" t="s">
        <v>39</v>
      </c>
      <c r="D70" s="112">
        <v>1.35</v>
      </c>
      <c r="E70" s="112">
        <v>1</v>
      </c>
      <c r="F70" s="112">
        <v>1</v>
      </c>
      <c r="G70" s="112">
        <v>1</v>
      </c>
      <c r="H70" s="112">
        <v>1</v>
      </c>
      <c r="I70" s="112">
        <v>1</v>
      </c>
      <c r="J70" s="112">
        <v>1</v>
      </c>
      <c r="K70" s="112">
        <v>1</v>
      </c>
      <c r="L70" s="112">
        <v>1</v>
      </c>
      <c r="M70" s="112">
        <v>1</v>
      </c>
      <c r="N70" s="112">
        <v>1</v>
      </c>
      <c r="O70" s="112">
        <v>1</v>
      </c>
      <c r="P70" s="112">
        <v>1</v>
      </c>
    </row>
    <row r="71" spans="2:16" x14ac:dyDescent="0.15">
      <c r="C71" s="4" t="s">
        <v>40</v>
      </c>
      <c r="D71" s="112">
        <v>5.4</v>
      </c>
      <c r="E71" s="112">
        <v>1</v>
      </c>
      <c r="F71" s="112">
        <v>1</v>
      </c>
      <c r="G71" s="112">
        <v>1</v>
      </c>
      <c r="H71" s="112">
        <v>1</v>
      </c>
      <c r="I71" s="112">
        <v>1</v>
      </c>
      <c r="J71" s="112">
        <v>1</v>
      </c>
      <c r="K71" s="112">
        <v>1</v>
      </c>
      <c r="L71" s="112">
        <v>1</v>
      </c>
      <c r="M71" s="112">
        <v>1</v>
      </c>
      <c r="N71" s="112">
        <v>1</v>
      </c>
      <c r="O71" s="112">
        <v>1</v>
      </c>
      <c r="P71" s="112">
        <v>1</v>
      </c>
    </row>
    <row r="72" spans="2:16" x14ac:dyDescent="0.15">
      <c r="B72" t="s">
        <v>16</v>
      </c>
      <c r="C72" s="4" t="s">
        <v>37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</v>
      </c>
      <c r="J72" s="112">
        <v>1</v>
      </c>
      <c r="K72" s="112">
        <v>1</v>
      </c>
      <c r="L72" s="112">
        <v>1</v>
      </c>
      <c r="M72" s="112">
        <v>1</v>
      </c>
      <c r="N72" s="112">
        <v>1</v>
      </c>
      <c r="O72" s="112">
        <v>1</v>
      </c>
      <c r="P72" s="112">
        <v>1</v>
      </c>
    </row>
    <row r="73" spans="2:16" x14ac:dyDescent="0.15">
      <c r="C73" s="4" t="s">
        <v>38</v>
      </c>
      <c r="D73" s="112">
        <v>1.35</v>
      </c>
      <c r="E73" s="112">
        <v>1</v>
      </c>
      <c r="F73" s="112">
        <v>1</v>
      </c>
      <c r="G73" s="112">
        <v>1</v>
      </c>
      <c r="H73" s="112">
        <v>1</v>
      </c>
      <c r="I73" s="112">
        <v>1</v>
      </c>
      <c r="J73" s="112">
        <v>1</v>
      </c>
      <c r="K73" s="112">
        <v>1</v>
      </c>
      <c r="L73" s="112">
        <v>1</v>
      </c>
      <c r="M73" s="112">
        <v>1</v>
      </c>
      <c r="N73" s="112">
        <v>1</v>
      </c>
      <c r="O73" s="112">
        <v>1</v>
      </c>
      <c r="P73" s="112">
        <v>1</v>
      </c>
    </row>
    <row r="74" spans="2:16" x14ac:dyDescent="0.15">
      <c r="C74" s="4" t="s">
        <v>39</v>
      </c>
      <c r="D74" s="112">
        <v>1.35</v>
      </c>
      <c r="E74" s="112">
        <v>1</v>
      </c>
      <c r="F74" s="112">
        <v>1</v>
      </c>
      <c r="G74" s="112">
        <v>1</v>
      </c>
      <c r="H74" s="112">
        <v>1</v>
      </c>
      <c r="I74" s="112">
        <v>1</v>
      </c>
      <c r="J74" s="112">
        <v>1</v>
      </c>
      <c r="K74" s="112">
        <v>1</v>
      </c>
      <c r="L74" s="112">
        <v>1</v>
      </c>
      <c r="M74" s="112">
        <v>1</v>
      </c>
      <c r="N74" s="112">
        <v>1</v>
      </c>
      <c r="O74" s="112">
        <v>1</v>
      </c>
      <c r="P74" s="112">
        <v>1</v>
      </c>
    </row>
    <row r="75" spans="2:16" x14ac:dyDescent="0.15">
      <c r="C75" s="4" t="s">
        <v>40</v>
      </c>
      <c r="D75" s="112">
        <v>5.4</v>
      </c>
      <c r="E75" s="112">
        <v>1</v>
      </c>
      <c r="F75" s="112">
        <v>1</v>
      </c>
      <c r="G75" s="112">
        <v>1</v>
      </c>
      <c r="H75" s="112">
        <v>1</v>
      </c>
      <c r="I75" s="112">
        <v>1</v>
      </c>
      <c r="J75" s="112">
        <v>1</v>
      </c>
      <c r="K75" s="112">
        <v>1</v>
      </c>
      <c r="L75" s="112">
        <v>1</v>
      </c>
      <c r="M75" s="112">
        <v>1</v>
      </c>
      <c r="N75" s="112">
        <v>1</v>
      </c>
      <c r="O75" s="112">
        <v>1</v>
      </c>
      <c r="P75" s="112">
        <v>1</v>
      </c>
    </row>
    <row r="76" spans="2:16" x14ac:dyDescent="0.15">
      <c r="B76" t="s">
        <v>21</v>
      </c>
      <c r="C76" s="4" t="s">
        <v>37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</v>
      </c>
      <c r="J76" s="112">
        <v>1</v>
      </c>
      <c r="K76" s="112">
        <v>1</v>
      </c>
      <c r="L76" s="112">
        <v>1</v>
      </c>
      <c r="M76" s="112">
        <v>1</v>
      </c>
      <c r="N76" s="112">
        <v>1</v>
      </c>
      <c r="O76" s="112">
        <v>1</v>
      </c>
      <c r="P76" s="112">
        <v>1</v>
      </c>
    </row>
    <row r="77" spans="2:16" x14ac:dyDescent="0.15">
      <c r="C77" s="4" t="s">
        <v>38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</v>
      </c>
      <c r="J77" s="112">
        <v>1</v>
      </c>
      <c r="K77" s="112">
        <v>1</v>
      </c>
      <c r="L77" s="112">
        <v>1</v>
      </c>
      <c r="M77" s="112">
        <v>1</v>
      </c>
      <c r="N77" s="112">
        <v>1</v>
      </c>
      <c r="O77" s="112">
        <v>1</v>
      </c>
      <c r="P77" s="112">
        <v>1</v>
      </c>
    </row>
    <row r="78" spans="2:16" x14ac:dyDescent="0.15">
      <c r="C78" s="4" t="s">
        <v>39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</v>
      </c>
      <c r="J78" s="112">
        <v>1</v>
      </c>
      <c r="K78" s="112">
        <v>1</v>
      </c>
      <c r="L78" s="112">
        <v>1</v>
      </c>
      <c r="M78" s="112">
        <v>1</v>
      </c>
      <c r="N78" s="112">
        <v>1</v>
      </c>
      <c r="O78" s="112">
        <v>1</v>
      </c>
      <c r="P78" s="112">
        <v>1</v>
      </c>
    </row>
    <row r="79" spans="2:16" x14ac:dyDescent="0.15">
      <c r="C79" s="4" t="s">
        <v>40</v>
      </c>
      <c r="D79" s="112">
        <v>1</v>
      </c>
      <c r="E79" s="112">
        <v>1</v>
      </c>
      <c r="F79" s="112">
        <v>1</v>
      </c>
      <c r="G79" s="112">
        <v>1</v>
      </c>
      <c r="H79" s="112">
        <v>1</v>
      </c>
      <c r="I79" s="112">
        <v>1</v>
      </c>
      <c r="J79" s="112">
        <v>1</v>
      </c>
      <c r="K79" s="112">
        <v>1</v>
      </c>
      <c r="L79" s="112">
        <v>1</v>
      </c>
      <c r="M79" s="112">
        <v>1</v>
      </c>
      <c r="N79" s="112">
        <v>1</v>
      </c>
      <c r="O79" s="112">
        <v>1</v>
      </c>
      <c r="P79" s="112">
        <v>1</v>
      </c>
    </row>
    <row r="80" spans="2:16" x14ac:dyDescent="0.15">
      <c r="B80" t="s">
        <v>203</v>
      </c>
      <c r="C80" s="4" t="s">
        <v>37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</v>
      </c>
      <c r="J80" s="112">
        <v>1</v>
      </c>
      <c r="K80" s="112">
        <v>1</v>
      </c>
      <c r="L80" s="112">
        <v>1</v>
      </c>
      <c r="M80" s="112">
        <v>1</v>
      </c>
      <c r="N80" s="112">
        <v>1</v>
      </c>
      <c r="O80" s="112">
        <v>1</v>
      </c>
      <c r="P80" s="112">
        <v>1</v>
      </c>
    </row>
    <row r="81" spans="1:16" x14ac:dyDescent="0.15">
      <c r="C81" s="4" t="s">
        <v>38</v>
      </c>
      <c r="D81" s="112">
        <v>1</v>
      </c>
      <c r="E81" s="112">
        <v>2.2799999999999998</v>
      </c>
      <c r="F81" s="112">
        <v>1</v>
      </c>
      <c r="G81" s="112">
        <v>1</v>
      </c>
      <c r="H81" s="112">
        <v>1</v>
      </c>
      <c r="I81" s="112">
        <v>1</v>
      </c>
      <c r="J81" s="112">
        <v>1</v>
      </c>
      <c r="K81" s="112">
        <v>1</v>
      </c>
      <c r="L81" s="112">
        <v>1</v>
      </c>
      <c r="M81" s="112">
        <v>1</v>
      </c>
      <c r="N81" s="112">
        <v>1</v>
      </c>
      <c r="O81" s="112">
        <v>1</v>
      </c>
      <c r="P81" s="112">
        <v>1</v>
      </c>
    </row>
    <row r="82" spans="1:16" x14ac:dyDescent="0.15">
      <c r="C82" s="4" t="s">
        <v>39</v>
      </c>
      <c r="D82" s="112">
        <v>1</v>
      </c>
      <c r="E82" s="112">
        <v>4.62</v>
      </c>
      <c r="F82" s="112">
        <v>1</v>
      </c>
      <c r="G82" s="112">
        <v>1</v>
      </c>
      <c r="H82" s="112">
        <v>1</v>
      </c>
      <c r="I82" s="112">
        <v>1</v>
      </c>
      <c r="J82" s="112">
        <v>1</v>
      </c>
      <c r="K82" s="112">
        <v>1</v>
      </c>
      <c r="L82" s="112">
        <v>1</v>
      </c>
      <c r="M82" s="112">
        <v>1</v>
      </c>
      <c r="N82" s="112">
        <v>1</v>
      </c>
      <c r="O82" s="112">
        <v>1</v>
      </c>
      <c r="P82" s="112">
        <v>1</v>
      </c>
    </row>
    <row r="83" spans="1:16" x14ac:dyDescent="0.15">
      <c r="C83" s="4" t="s">
        <v>40</v>
      </c>
      <c r="D83" s="112">
        <v>1</v>
      </c>
      <c r="E83" s="112">
        <v>10.52</v>
      </c>
      <c r="F83" s="112">
        <v>1.47</v>
      </c>
      <c r="G83" s="112">
        <v>2.57</v>
      </c>
      <c r="H83" s="112">
        <v>1</v>
      </c>
      <c r="I83" s="112">
        <v>1</v>
      </c>
      <c r="J83" s="112">
        <v>1</v>
      </c>
      <c r="K83" s="112">
        <v>1</v>
      </c>
      <c r="L83" s="112">
        <v>1</v>
      </c>
      <c r="M83" s="112">
        <v>1</v>
      </c>
      <c r="N83" s="112">
        <v>1</v>
      </c>
      <c r="O83" s="112">
        <v>1</v>
      </c>
      <c r="P83" s="112">
        <v>1</v>
      </c>
    </row>
    <row r="84" spans="1:16" x14ac:dyDescent="0.15">
      <c r="B84" t="s">
        <v>28</v>
      </c>
      <c r="C84" s="4" t="s">
        <v>37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</v>
      </c>
      <c r="J84" s="112">
        <v>1</v>
      </c>
      <c r="K84" s="112">
        <v>1</v>
      </c>
      <c r="L84" s="112">
        <v>1</v>
      </c>
      <c r="M84" s="112">
        <v>1</v>
      </c>
      <c r="N84" s="112">
        <v>1</v>
      </c>
      <c r="O84" s="112">
        <v>1</v>
      </c>
      <c r="P84" s="112">
        <v>1</v>
      </c>
    </row>
    <row r="85" spans="1:16" x14ac:dyDescent="0.15">
      <c r="C85" s="4" t="s">
        <v>38</v>
      </c>
      <c r="D85" s="112">
        <v>1</v>
      </c>
      <c r="E85" s="112">
        <v>1.66</v>
      </c>
      <c r="F85" s="112">
        <v>1</v>
      </c>
      <c r="G85" s="112">
        <v>1</v>
      </c>
      <c r="H85" s="112">
        <v>1</v>
      </c>
      <c r="I85" s="112">
        <v>1</v>
      </c>
      <c r="J85" s="112">
        <v>1</v>
      </c>
      <c r="K85" s="112">
        <v>1</v>
      </c>
      <c r="L85" s="112">
        <v>1</v>
      </c>
      <c r="M85" s="112">
        <v>1</v>
      </c>
      <c r="N85" s="112">
        <v>1</v>
      </c>
      <c r="O85" s="112">
        <v>1</v>
      </c>
      <c r="P85" s="112">
        <v>1</v>
      </c>
    </row>
    <row r="86" spans="1:16" x14ac:dyDescent="0.15">
      <c r="C86" s="4" t="s">
        <v>39</v>
      </c>
      <c r="D86" s="112">
        <v>1</v>
      </c>
      <c r="E86" s="112">
        <v>2.5</v>
      </c>
      <c r="F86" s="112">
        <v>1</v>
      </c>
      <c r="G86" s="112">
        <v>1</v>
      </c>
      <c r="H86" s="112">
        <v>1</v>
      </c>
      <c r="I86" s="112">
        <v>1</v>
      </c>
      <c r="J86" s="112">
        <v>1</v>
      </c>
      <c r="K86" s="112">
        <v>1</v>
      </c>
      <c r="L86" s="112">
        <v>1</v>
      </c>
      <c r="M86" s="112">
        <v>1</v>
      </c>
      <c r="N86" s="112">
        <v>1</v>
      </c>
      <c r="O86" s="112">
        <v>1</v>
      </c>
      <c r="P86" s="112">
        <v>1</v>
      </c>
    </row>
    <row r="87" spans="1:16" x14ac:dyDescent="0.15">
      <c r="C87" s="4" t="s">
        <v>40</v>
      </c>
      <c r="D87" s="112">
        <v>1</v>
      </c>
      <c r="E87" s="112">
        <v>14.97</v>
      </c>
      <c r="F87" s="112">
        <v>1.92</v>
      </c>
      <c r="G87" s="112">
        <v>1.92</v>
      </c>
      <c r="H87" s="112">
        <v>1</v>
      </c>
      <c r="I87" s="112">
        <v>1</v>
      </c>
      <c r="J87" s="112">
        <v>1</v>
      </c>
      <c r="K87" s="112">
        <v>1</v>
      </c>
      <c r="L87" s="112">
        <v>1</v>
      </c>
      <c r="M87" s="112">
        <v>1</v>
      </c>
      <c r="N87" s="112">
        <v>1</v>
      </c>
      <c r="O87" s="112">
        <v>1</v>
      </c>
      <c r="P87" s="112">
        <v>1</v>
      </c>
    </row>
    <row r="88" spans="1:16" x14ac:dyDescent="0.15">
      <c r="B88" t="s">
        <v>29</v>
      </c>
      <c r="C88" s="4" t="s">
        <v>37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</v>
      </c>
      <c r="J88" s="112">
        <v>1</v>
      </c>
      <c r="K88" s="112">
        <v>1</v>
      </c>
      <c r="L88" s="112">
        <v>1</v>
      </c>
      <c r="M88" s="112">
        <v>1</v>
      </c>
      <c r="N88" s="112">
        <v>1</v>
      </c>
      <c r="O88" s="112">
        <v>1</v>
      </c>
      <c r="P88" s="112">
        <v>1</v>
      </c>
    </row>
    <row r="89" spans="1:16" x14ac:dyDescent="0.15">
      <c r="C89" s="4" t="s">
        <v>38</v>
      </c>
      <c r="D89" s="112">
        <v>1</v>
      </c>
      <c r="E89" s="112">
        <v>1.48</v>
      </c>
      <c r="F89" s="112">
        <v>1</v>
      </c>
      <c r="G89" s="112">
        <v>1</v>
      </c>
      <c r="H89" s="112">
        <v>1</v>
      </c>
      <c r="I89" s="112">
        <v>1</v>
      </c>
      <c r="J89" s="112">
        <v>1</v>
      </c>
      <c r="K89" s="112">
        <v>1</v>
      </c>
      <c r="L89" s="112">
        <v>1</v>
      </c>
      <c r="M89" s="112">
        <v>1</v>
      </c>
      <c r="N89" s="112">
        <v>1</v>
      </c>
      <c r="O89" s="112">
        <v>1</v>
      </c>
      <c r="P89" s="112">
        <v>1</v>
      </c>
    </row>
    <row r="90" spans="1:16" x14ac:dyDescent="0.15">
      <c r="C90" s="4" t="s">
        <v>39</v>
      </c>
      <c r="D90" s="112">
        <v>1</v>
      </c>
      <c r="E90" s="112">
        <v>2.84</v>
      </c>
      <c r="F90" s="112">
        <v>1</v>
      </c>
      <c r="G90" s="112">
        <v>1</v>
      </c>
      <c r="H90" s="112">
        <v>1</v>
      </c>
      <c r="I90" s="112">
        <v>1</v>
      </c>
      <c r="J90" s="112">
        <v>1</v>
      </c>
      <c r="K90" s="112">
        <v>1</v>
      </c>
      <c r="L90" s="112">
        <v>1</v>
      </c>
      <c r="M90" s="112">
        <v>1</v>
      </c>
      <c r="N90" s="112">
        <v>1</v>
      </c>
      <c r="O90" s="112">
        <v>1</v>
      </c>
      <c r="P90" s="112">
        <v>1</v>
      </c>
    </row>
    <row r="91" spans="1:16" x14ac:dyDescent="0.15">
      <c r="C91" s="4" t="s">
        <v>40</v>
      </c>
      <c r="D91" s="112">
        <v>1</v>
      </c>
      <c r="E91" s="112">
        <v>14.4</v>
      </c>
      <c r="F91" s="112">
        <v>3.69</v>
      </c>
      <c r="G91" s="112">
        <v>3.69</v>
      </c>
      <c r="H91" s="112">
        <v>1</v>
      </c>
      <c r="I91" s="112">
        <v>1</v>
      </c>
      <c r="J91" s="112">
        <v>1</v>
      </c>
      <c r="K91" s="112">
        <v>1</v>
      </c>
      <c r="L91" s="112">
        <v>1</v>
      </c>
      <c r="M91" s="112">
        <v>1</v>
      </c>
      <c r="N91" s="112">
        <v>1</v>
      </c>
      <c r="O91" s="112">
        <v>1</v>
      </c>
      <c r="P91" s="112">
        <v>1</v>
      </c>
    </row>
    <row r="92" spans="1:16" x14ac:dyDescent="0.1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1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15">
      <c r="A94" s="7" t="s">
        <v>204</v>
      </c>
      <c r="B94" s="8" t="s">
        <v>205</v>
      </c>
      <c r="C94" s="4" t="s">
        <v>37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</v>
      </c>
      <c r="J94" s="112">
        <v>1</v>
      </c>
      <c r="K94" s="112">
        <v>1</v>
      </c>
      <c r="L94" s="112">
        <v>1</v>
      </c>
      <c r="M94" s="112">
        <v>1</v>
      </c>
      <c r="N94" s="112">
        <v>1</v>
      </c>
      <c r="O94" s="112">
        <v>1</v>
      </c>
      <c r="P94" s="112">
        <v>1</v>
      </c>
    </row>
    <row r="95" spans="1:16" x14ac:dyDescent="0.15">
      <c r="C95" s="4" t="s">
        <v>38</v>
      </c>
      <c r="D95" s="112">
        <v>1.26</v>
      </c>
      <c r="E95" s="112">
        <v>1.26</v>
      </c>
      <c r="F95" s="112">
        <v>1</v>
      </c>
      <c r="G95" s="112">
        <v>1</v>
      </c>
      <c r="H95" s="112">
        <v>1</v>
      </c>
      <c r="I95" s="112">
        <v>1</v>
      </c>
      <c r="J95" s="112">
        <v>1</v>
      </c>
      <c r="K95" s="112">
        <v>1</v>
      </c>
      <c r="L95" s="112">
        <v>1</v>
      </c>
      <c r="M95" s="112">
        <v>1</v>
      </c>
      <c r="N95" s="112">
        <v>1</v>
      </c>
      <c r="O95" s="112">
        <v>1</v>
      </c>
      <c r="P95" s="112">
        <v>1</v>
      </c>
    </row>
    <row r="96" spans="1:16" x14ac:dyDescent="0.15">
      <c r="C96" s="4" t="s">
        <v>39</v>
      </c>
      <c r="D96" s="112">
        <v>1.68</v>
      </c>
      <c r="E96" s="112">
        <v>1.68</v>
      </c>
      <c r="F96" s="112">
        <v>1</v>
      </c>
      <c r="G96" s="112">
        <v>1</v>
      </c>
      <c r="H96" s="112">
        <v>1</v>
      </c>
      <c r="I96" s="112">
        <v>1</v>
      </c>
      <c r="J96" s="112">
        <v>1</v>
      </c>
      <c r="K96" s="112">
        <v>1</v>
      </c>
      <c r="L96" s="112">
        <v>1</v>
      </c>
      <c r="M96" s="112">
        <v>1</v>
      </c>
      <c r="N96" s="112">
        <v>1</v>
      </c>
      <c r="O96" s="112">
        <v>1</v>
      </c>
      <c r="P96" s="112">
        <v>1</v>
      </c>
    </row>
    <row r="97" spans="1:16" x14ac:dyDescent="0.15">
      <c r="C97" s="4" t="s">
        <v>40</v>
      </c>
      <c r="D97" s="112">
        <v>2.65</v>
      </c>
      <c r="E97" s="112">
        <v>2.65</v>
      </c>
      <c r="F97" s="112">
        <v>2.0699999999999998</v>
      </c>
      <c r="G97" s="112">
        <v>2.0699999999999998</v>
      </c>
      <c r="H97" s="112">
        <v>1</v>
      </c>
      <c r="I97" s="112">
        <v>1</v>
      </c>
      <c r="J97" s="112">
        <v>1</v>
      </c>
      <c r="K97" s="112">
        <v>1</v>
      </c>
      <c r="L97" s="112">
        <v>1</v>
      </c>
      <c r="M97" s="112">
        <v>1</v>
      </c>
      <c r="N97" s="112">
        <v>1</v>
      </c>
      <c r="O97" s="112">
        <v>1</v>
      </c>
      <c r="P97" s="112">
        <v>1</v>
      </c>
    </row>
    <row r="100" spans="1:16" x14ac:dyDescent="0.15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182</v>
      </c>
      <c r="B2" t="s">
        <v>59</v>
      </c>
      <c r="C2" s="19"/>
      <c r="D2" s="112">
        <v>45</v>
      </c>
      <c r="E2" s="112">
        <v>361.6</v>
      </c>
      <c r="F2" s="112">
        <v>174.7</v>
      </c>
      <c r="G2" s="112">
        <v>174.7</v>
      </c>
    </row>
    <row r="3" spans="1:7" x14ac:dyDescent="0.15">
      <c r="B3" s="4"/>
    </row>
    <row r="4" spans="1:7" x14ac:dyDescent="0.15">
      <c r="A4" s="7" t="s">
        <v>209</v>
      </c>
      <c r="B4" s="4" t="s">
        <v>203</v>
      </c>
      <c r="C4" s="113">
        <v>1.024</v>
      </c>
      <c r="D4" s="113">
        <v>1.024</v>
      </c>
      <c r="E4" s="113">
        <v>1.024</v>
      </c>
      <c r="F4" s="113">
        <v>1.024</v>
      </c>
      <c r="G4" s="113">
        <v>1.024</v>
      </c>
    </row>
    <row r="6" spans="1:7" x14ac:dyDescent="0.15">
      <c r="A6" s="7" t="s">
        <v>173</v>
      </c>
      <c r="B6" s="4" t="s">
        <v>44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</row>
    <row r="7" spans="1:7" x14ac:dyDescent="0.15">
      <c r="B7" s="4" t="s">
        <v>45</v>
      </c>
      <c r="C7" s="112">
        <v>1</v>
      </c>
      <c r="D7" s="112">
        <v>1</v>
      </c>
      <c r="E7" s="112">
        <v>1.43</v>
      </c>
      <c r="F7" s="112">
        <v>1.43</v>
      </c>
      <c r="G7" s="112">
        <v>1</v>
      </c>
    </row>
    <row r="8" spans="1:7" x14ac:dyDescent="0.15">
      <c r="B8" s="4" t="s">
        <v>103</v>
      </c>
      <c r="C8" s="112">
        <v>1</v>
      </c>
      <c r="D8" s="112">
        <v>1</v>
      </c>
      <c r="E8" s="112">
        <v>1.6</v>
      </c>
      <c r="F8" s="112">
        <v>1.6</v>
      </c>
      <c r="G8" s="112">
        <v>1</v>
      </c>
    </row>
    <row r="9" spans="1:7" x14ac:dyDescent="0.15">
      <c r="B9" s="4" t="s">
        <v>98</v>
      </c>
      <c r="C9" s="112">
        <v>1</v>
      </c>
      <c r="D9" s="112">
        <v>1</v>
      </c>
      <c r="E9" s="112">
        <v>1.6</v>
      </c>
      <c r="F9" s="112">
        <v>1.6</v>
      </c>
      <c r="G9" s="112">
        <v>1</v>
      </c>
    </row>
    <row r="10" spans="1:7" x14ac:dyDescent="0.15">
      <c r="B10" s="4" t="s">
        <v>46</v>
      </c>
      <c r="C10" s="112">
        <v>1</v>
      </c>
      <c r="D10" s="112">
        <v>1</v>
      </c>
      <c r="E10" s="112">
        <v>2.39</v>
      </c>
      <c r="F10" s="112">
        <v>2.39</v>
      </c>
      <c r="G10" s="112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7" t="s">
        <v>243</v>
      </c>
      <c r="B12" s="4" t="s">
        <v>133</v>
      </c>
      <c r="C12" s="112">
        <v>1</v>
      </c>
      <c r="D12" s="112">
        <v>1</v>
      </c>
      <c r="E12" s="112">
        <v>1</v>
      </c>
      <c r="F12" s="112">
        <v>1</v>
      </c>
      <c r="G12" s="112">
        <v>1</v>
      </c>
    </row>
    <row r="13" spans="1:7" x14ac:dyDescent="0.15">
      <c r="B13" s="9" t="s">
        <v>52</v>
      </c>
      <c r="C13" s="112">
        <v>1</v>
      </c>
      <c r="D13" s="112">
        <v>1</v>
      </c>
      <c r="E13" s="112">
        <v>0.77</v>
      </c>
      <c r="F13" s="112">
        <v>0.77</v>
      </c>
      <c r="G13" s="112">
        <v>1</v>
      </c>
    </row>
    <row r="14" spans="1:7" x14ac:dyDescent="0.15">
      <c r="B14" s="9" t="s">
        <v>120</v>
      </c>
      <c r="C14" s="112">
        <v>1</v>
      </c>
      <c r="D14" s="112">
        <v>1</v>
      </c>
      <c r="E14" s="112">
        <v>0.89</v>
      </c>
      <c r="F14" s="112">
        <v>0.89</v>
      </c>
      <c r="G14" s="112">
        <v>1</v>
      </c>
    </row>
    <row r="15" spans="1:7" x14ac:dyDescent="0.15">
      <c r="B15" s="9" t="s">
        <v>72</v>
      </c>
      <c r="C15" s="112">
        <v>1</v>
      </c>
      <c r="D15" s="112">
        <v>1</v>
      </c>
      <c r="E15" s="112">
        <v>0.89</v>
      </c>
      <c r="F15" s="112">
        <v>0.89</v>
      </c>
      <c r="G15" s="112">
        <v>1</v>
      </c>
    </row>
    <row r="16" spans="1:7" x14ac:dyDescent="0.15">
      <c r="B16" s="9" t="s">
        <v>129</v>
      </c>
      <c r="C16" s="112">
        <v>1</v>
      </c>
      <c r="D16" s="112">
        <v>1</v>
      </c>
      <c r="E16" s="112">
        <v>0.89</v>
      </c>
      <c r="F16" s="112">
        <v>0.89</v>
      </c>
      <c r="G16" s="112">
        <v>1</v>
      </c>
    </row>
    <row r="18" spans="1:7" x14ac:dyDescent="0.15">
      <c r="A18" s="7" t="s">
        <v>142</v>
      </c>
      <c r="B18" s="4" t="s">
        <v>203</v>
      </c>
      <c r="C18" s="113">
        <v>1.024</v>
      </c>
      <c r="D18" s="113">
        <v>1.024</v>
      </c>
      <c r="E18" s="113">
        <v>1.024</v>
      </c>
      <c r="F18" s="113">
        <v>1.024</v>
      </c>
      <c r="G18" s="113">
        <v>1.024</v>
      </c>
    </row>
    <row r="20" spans="1:7" x14ac:dyDescent="0.15">
      <c r="A20" s="7" t="s">
        <v>143</v>
      </c>
      <c r="B20" s="4" t="s">
        <v>203</v>
      </c>
      <c r="C20" s="113">
        <v>1.024</v>
      </c>
      <c r="D20" s="113">
        <v>1.024</v>
      </c>
      <c r="E20" s="113">
        <v>1.024</v>
      </c>
      <c r="F20" s="113">
        <v>1.024</v>
      </c>
      <c r="G20" s="113">
        <v>1.024</v>
      </c>
    </row>
    <row r="22" spans="1:7" x14ac:dyDescent="0.15">
      <c r="A22" s="7" t="s">
        <v>208</v>
      </c>
      <c r="B22" t="s">
        <v>206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A14" sqref="A14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193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 x14ac:dyDescent="0.15">
      <c r="A2" t="s">
        <v>53</v>
      </c>
      <c r="B2" t="s">
        <v>49</v>
      </c>
      <c r="C2" s="114">
        <v>0.21</v>
      </c>
      <c r="D2" s="114">
        <v>0.21</v>
      </c>
      <c r="E2" s="114">
        <v>0</v>
      </c>
      <c r="F2" s="114">
        <v>0</v>
      </c>
    </row>
    <row r="3" spans="1:6" ht="15.75" customHeight="1" x14ac:dyDescent="0.15">
      <c r="B3" t="s">
        <v>51</v>
      </c>
      <c r="C3" s="114">
        <v>1</v>
      </c>
      <c r="D3" s="114">
        <v>1</v>
      </c>
      <c r="E3" s="114">
        <v>1</v>
      </c>
      <c r="F3" s="114">
        <v>1</v>
      </c>
    </row>
    <row r="4" spans="1:6" ht="15.75" customHeight="1" x14ac:dyDescent="0.15">
      <c r="A4" t="s">
        <v>128</v>
      </c>
      <c r="B4" t="s">
        <v>49</v>
      </c>
      <c r="C4" s="114">
        <v>0.23</v>
      </c>
      <c r="D4" s="114">
        <v>0.23</v>
      </c>
      <c r="E4" s="114">
        <v>0</v>
      </c>
      <c r="F4" s="114">
        <v>0</v>
      </c>
    </row>
    <row r="5" spans="1:6" ht="15.75" customHeight="1" x14ac:dyDescent="0.15">
      <c r="B5" t="s">
        <v>51</v>
      </c>
      <c r="C5" s="114">
        <v>1</v>
      </c>
      <c r="D5" s="114">
        <v>1</v>
      </c>
      <c r="E5" s="114">
        <v>1</v>
      </c>
      <c r="F5" s="114">
        <v>1</v>
      </c>
    </row>
    <row r="6" spans="1:6" ht="15.75" customHeight="1" x14ac:dyDescent="0.15">
      <c r="A6" t="s">
        <v>131</v>
      </c>
      <c r="B6" t="s">
        <v>49</v>
      </c>
      <c r="C6" s="114">
        <v>0.23</v>
      </c>
      <c r="D6" s="114">
        <v>0.23</v>
      </c>
      <c r="E6" s="114">
        <v>0</v>
      </c>
      <c r="F6" s="114">
        <v>0</v>
      </c>
    </row>
    <row r="7" spans="1:6" ht="15.75" customHeight="1" x14ac:dyDescent="0.15">
      <c r="B7" t="s">
        <v>51</v>
      </c>
      <c r="C7" s="114">
        <v>1</v>
      </c>
      <c r="D7" s="114">
        <v>1</v>
      </c>
      <c r="E7" s="114">
        <v>1</v>
      </c>
      <c r="F7" s="114">
        <v>1</v>
      </c>
    </row>
    <row r="8" spans="1:6" ht="15.75" customHeight="1" x14ac:dyDescent="0.15">
      <c r="A8" t="s">
        <v>74</v>
      </c>
      <c r="B8" t="s">
        <v>49</v>
      </c>
      <c r="C8" s="115">
        <v>0.15</v>
      </c>
      <c r="D8" s="115">
        <v>0.15</v>
      </c>
      <c r="E8" s="114">
        <v>0</v>
      </c>
      <c r="F8" s="114">
        <v>0</v>
      </c>
    </row>
    <row r="9" spans="1:6" ht="15.75" customHeight="1" x14ac:dyDescent="0.15">
      <c r="B9" t="s">
        <v>51</v>
      </c>
      <c r="C9" s="115">
        <v>1</v>
      </c>
      <c r="D9" s="115">
        <v>1</v>
      </c>
      <c r="E9" s="114">
        <v>1</v>
      </c>
      <c r="F9" s="114">
        <v>1</v>
      </c>
    </row>
    <row r="10" spans="1:6" ht="15.75" customHeight="1" x14ac:dyDescent="0.15">
      <c r="A10" t="s">
        <v>132</v>
      </c>
      <c r="B10" t="s">
        <v>49</v>
      </c>
      <c r="C10" s="115">
        <v>0.15</v>
      </c>
      <c r="D10" s="115">
        <v>0.15</v>
      </c>
      <c r="E10" s="114">
        <v>0</v>
      </c>
      <c r="F10" s="114">
        <v>0</v>
      </c>
    </row>
    <row r="11" spans="1:6" ht="15.75" customHeight="1" x14ac:dyDescent="0.15">
      <c r="B11" t="s">
        <v>51</v>
      </c>
      <c r="C11" s="115">
        <v>1</v>
      </c>
      <c r="D11" s="115">
        <v>1</v>
      </c>
      <c r="E11" s="114">
        <v>1</v>
      </c>
      <c r="F11" s="114">
        <v>1</v>
      </c>
    </row>
    <row r="12" spans="1:6" ht="15.75" customHeight="1" x14ac:dyDescent="0.15">
      <c r="A12" t="s">
        <v>112</v>
      </c>
      <c r="B12" t="s">
        <v>49</v>
      </c>
      <c r="C12" s="115">
        <v>0.35</v>
      </c>
      <c r="D12" s="115">
        <v>0.35</v>
      </c>
      <c r="E12" s="115">
        <v>0</v>
      </c>
      <c r="F12" s="115">
        <v>0</v>
      </c>
    </row>
    <row r="13" spans="1:6" ht="15.75" customHeight="1" x14ac:dyDescent="0.15">
      <c r="B13" t="s">
        <v>51</v>
      </c>
      <c r="C13" s="113">
        <v>1</v>
      </c>
      <c r="D13" s="113">
        <v>1</v>
      </c>
      <c r="E13" s="115">
        <v>0</v>
      </c>
      <c r="F13" s="115">
        <v>0</v>
      </c>
    </row>
    <row r="14" spans="1:6" ht="15.75" customHeight="1" x14ac:dyDescent="0.15">
      <c r="A14" s="4" t="s">
        <v>75</v>
      </c>
      <c r="B14" t="s">
        <v>49</v>
      </c>
      <c r="C14" s="115">
        <v>0.35</v>
      </c>
      <c r="D14" s="115">
        <v>0.35</v>
      </c>
      <c r="E14" s="115">
        <v>0</v>
      </c>
      <c r="F14" s="115">
        <v>0</v>
      </c>
    </row>
    <row r="15" spans="1:6" ht="15.75" customHeight="1" x14ac:dyDescent="0.15">
      <c r="B15" t="s">
        <v>51</v>
      </c>
      <c r="C15" s="113">
        <v>1</v>
      </c>
      <c r="D15" s="113">
        <v>1</v>
      </c>
      <c r="E15" s="115">
        <v>0</v>
      </c>
      <c r="F15" s="11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1"/>
  <sheetViews>
    <sheetView tabSelected="1" workbookViewId="0">
      <selection activeCell="C30" sqref="C30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7" t="s">
        <v>48</v>
      </c>
      <c r="B1" s="7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 x14ac:dyDescent="0.15">
      <c r="A2" s="7" t="s">
        <v>191</v>
      </c>
      <c r="B2" s="9" t="s">
        <v>74</v>
      </c>
      <c r="C2" s="113">
        <v>1</v>
      </c>
      <c r="D2" s="113">
        <v>1</v>
      </c>
      <c r="E2" s="122">
        <v>1</v>
      </c>
      <c r="F2" s="122">
        <v>1</v>
      </c>
      <c r="G2" s="122">
        <v>1</v>
      </c>
      <c r="H2" s="122">
        <v>1</v>
      </c>
      <c r="I2" s="122">
        <v>1</v>
      </c>
      <c r="J2" s="122">
        <v>1</v>
      </c>
      <c r="K2" s="122">
        <v>1</v>
      </c>
      <c r="L2" s="113">
        <v>0.33</v>
      </c>
      <c r="M2" s="113">
        <v>0.33</v>
      </c>
      <c r="N2" s="113">
        <v>0.33</v>
      </c>
      <c r="O2" s="113">
        <v>0.33</v>
      </c>
    </row>
    <row r="3" spans="1:15" x14ac:dyDescent="0.15">
      <c r="B3" s="9" t="s">
        <v>132</v>
      </c>
      <c r="C3" s="113">
        <v>1</v>
      </c>
      <c r="D3" s="113">
        <v>1</v>
      </c>
      <c r="E3" s="122">
        <v>1</v>
      </c>
      <c r="F3" s="122">
        <v>1</v>
      </c>
      <c r="G3" s="122">
        <v>1</v>
      </c>
      <c r="H3" s="122">
        <v>1</v>
      </c>
      <c r="I3" s="122">
        <v>1</v>
      </c>
      <c r="J3" s="122">
        <v>1</v>
      </c>
      <c r="K3" s="122">
        <v>1</v>
      </c>
      <c r="L3" s="113">
        <v>0.33</v>
      </c>
      <c r="M3" s="113">
        <v>0.33</v>
      </c>
      <c r="N3" s="113">
        <v>0.33</v>
      </c>
      <c r="O3" s="113">
        <v>0.33</v>
      </c>
    </row>
    <row r="4" spans="1:15" x14ac:dyDescent="0.15">
      <c r="B4" t="s">
        <v>128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1</v>
      </c>
      <c r="I4" s="113">
        <v>1</v>
      </c>
      <c r="J4" s="113">
        <v>1</v>
      </c>
      <c r="K4" s="113">
        <v>1</v>
      </c>
      <c r="L4" s="113">
        <v>0.33</v>
      </c>
      <c r="M4" s="113">
        <v>0.33</v>
      </c>
      <c r="N4" s="113">
        <v>0.33</v>
      </c>
      <c r="O4" s="113">
        <v>0.33</v>
      </c>
    </row>
    <row r="5" spans="1:15" x14ac:dyDescent="0.15">
      <c r="B5" t="s">
        <v>131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1</v>
      </c>
      <c r="I5" s="113">
        <v>1</v>
      </c>
      <c r="J5" s="113">
        <v>1</v>
      </c>
      <c r="K5" s="113">
        <v>1</v>
      </c>
      <c r="L5" s="113">
        <v>0.33</v>
      </c>
      <c r="M5" s="113">
        <v>0.33</v>
      </c>
      <c r="N5" s="113">
        <v>0.33</v>
      </c>
      <c r="O5" s="113">
        <v>0.33</v>
      </c>
    </row>
    <row r="6" spans="1:15" x14ac:dyDescent="0.15">
      <c r="B6" t="s">
        <v>112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0.83</v>
      </c>
      <c r="M6" s="113">
        <v>0.83</v>
      </c>
      <c r="N6" s="113">
        <v>0.83</v>
      </c>
      <c r="O6" s="113">
        <v>0.83</v>
      </c>
    </row>
    <row r="7" spans="1:15" x14ac:dyDescent="0.15">
      <c r="B7" t="s">
        <v>113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15">
      <c r="B8" t="s">
        <v>114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0.73</v>
      </c>
      <c r="I8" s="113">
        <v>0.73</v>
      </c>
      <c r="J8" s="113">
        <v>0.73</v>
      </c>
      <c r="K8" s="113">
        <v>0.73</v>
      </c>
      <c r="L8" s="113">
        <v>1</v>
      </c>
      <c r="M8" s="113">
        <v>1</v>
      </c>
      <c r="N8" s="113">
        <v>1</v>
      </c>
      <c r="O8" s="113">
        <v>1</v>
      </c>
    </row>
    <row r="9" spans="1:15" x14ac:dyDescent="0.15">
      <c r="B9" t="s">
        <v>115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0.73</v>
      </c>
      <c r="I9" s="113">
        <v>0.73</v>
      </c>
      <c r="J9" s="113">
        <v>0.73</v>
      </c>
      <c r="K9" s="113">
        <v>0.73</v>
      </c>
      <c r="L9" s="113">
        <v>1</v>
      </c>
      <c r="M9" s="113">
        <v>1</v>
      </c>
      <c r="N9" s="113">
        <v>1</v>
      </c>
      <c r="O9" s="113">
        <v>1</v>
      </c>
    </row>
    <row r="10" spans="1:15" x14ac:dyDescent="0.15">
      <c r="B10" t="s">
        <v>116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0.73</v>
      </c>
      <c r="I10" s="113">
        <v>0.73</v>
      </c>
      <c r="J10" s="113">
        <v>0.73</v>
      </c>
      <c r="K10" s="113">
        <v>0.73</v>
      </c>
      <c r="L10" s="113">
        <v>1</v>
      </c>
      <c r="M10" s="113">
        <v>1</v>
      </c>
      <c r="N10" s="113">
        <v>1</v>
      </c>
      <c r="O10" s="113">
        <v>1</v>
      </c>
    </row>
    <row r="11" spans="1:15" x14ac:dyDescent="0.15">
      <c r="B11" t="s">
        <v>117</v>
      </c>
      <c r="C11" s="113">
        <v>1</v>
      </c>
      <c r="D11" s="113">
        <v>1</v>
      </c>
      <c r="E11" s="113">
        <v>1</v>
      </c>
      <c r="F11" s="113">
        <v>1</v>
      </c>
      <c r="G11" s="113">
        <v>1</v>
      </c>
      <c r="H11" s="113">
        <v>0.73</v>
      </c>
      <c r="I11" s="113">
        <v>0.73</v>
      </c>
      <c r="J11" s="113">
        <v>0.73</v>
      </c>
      <c r="K11" s="113">
        <v>0.73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15">
      <c r="B12" t="s">
        <v>118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  <c r="H12" s="113">
        <v>0.73</v>
      </c>
      <c r="I12" s="113">
        <v>0.73</v>
      </c>
      <c r="J12" s="113">
        <v>0.73</v>
      </c>
      <c r="K12" s="113">
        <v>0.73</v>
      </c>
      <c r="L12" s="113">
        <v>1</v>
      </c>
      <c r="M12" s="113">
        <v>1</v>
      </c>
      <c r="N12" s="113">
        <v>1</v>
      </c>
      <c r="O12" s="113">
        <v>1</v>
      </c>
    </row>
    <row r="13" spans="1:15" x14ac:dyDescent="0.15">
      <c r="B13" t="s">
        <v>119</v>
      </c>
      <c r="C13" s="113">
        <v>1</v>
      </c>
      <c r="D13" s="113">
        <v>1</v>
      </c>
      <c r="E13" s="113">
        <v>1</v>
      </c>
      <c r="F13" s="113">
        <v>1</v>
      </c>
      <c r="G13" s="113">
        <v>1</v>
      </c>
      <c r="H13" s="113">
        <v>0.73</v>
      </c>
      <c r="I13" s="113">
        <v>0.73</v>
      </c>
      <c r="J13" s="113">
        <v>0.73</v>
      </c>
      <c r="K13" s="113">
        <v>0.73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15">
      <c r="B14" t="s">
        <v>121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0.73</v>
      </c>
      <c r="I14" s="113">
        <v>0.73</v>
      </c>
      <c r="J14" s="113">
        <v>0.73</v>
      </c>
      <c r="K14" s="113">
        <v>0.73</v>
      </c>
      <c r="L14" s="113">
        <v>1</v>
      </c>
      <c r="M14" s="113">
        <v>1</v>
      </c>
      <c r="N14" s="113">
        <v>1</v>
      </c>
      <c r="O14" s="113">
        <v>1</v>
      </c>
    </row>
    <row r="15" spans="1:15" x14ac:dyDescent="0.15">
      <c r="B15" t="s">
        <v>122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0.73</v>
      </c>
      <c r="I15" s="113">
        <v>0.73</v>
      </c>
      <c r="J15" s="113">
        <v>0.73</v>
      </c>
      <c r="K15" s="113">
        <v>0.73</v>
      </c>
      <c r="L15" s="113">
        <v>1</v>
      </c>
      <c r="M15" s="113">
        <v>1</v>
      </c>
      <c r="N15" s="113">
        <v>1</v>
      </c>
      <c r="O15" s="113">
        <v>1</v>
      </c>
    </row>
    <row r="16" spans="1:15" x14ac:dyDescent="0.15">
      <c r="B16" t="s">
        <v>123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0.73</v>
      </c>
      <c r="I16" s="113">
        <v>0.73</v>
      </c>
      <c r="J16" s="113">
        <v>0.73</v>
      </c>
      <c r="K16" s="113">
        <v>0.73</v>
      </c>
      <c r="L16" s="113">
        <v>1</v>
      </c>
      <c r="M16" s="113">
        <v>1</v>
      </c>
      <c r="N16" s="113">
        <v>1</v>
      </c>
      <c r="O16" s="113">
        <v>1</v>
      </c>
    </row>
    <row r="17" spans="1:15" x14ac:dyDescent="0.15">
      <c r="B17" t="s">
        <v>124</v>
      </c>
      <c r="C17" s="113">
        <v>1</v>
      </c>
      <c r="D17" s="113">
        <v>1</v>
      </c>
      <c r="E17" s="113">
        <v>1</v>
      </c>
      <c r="F17" s="113">
        <v>1</v>
      </c>
      <c r="G17" s="113">
        <v>1</v>
      </c>
      <c r="H17" s="113">
        <v>0.73</v>
      </c>
      <c r="I17" s="113">
        <v>0.73</v>
      </c>
      <c r="J17" s="113">
        <v>0.73</v>
      </c>
      <c r="K17" s="113">
        <v>0.73</v>
      </c>
      <c r="L17" s="113">
        <v>1</v>
      </c>
      <c r="M17" s="113">
        <v>1</v>
      </c>
      <c r="N17" s="113">
        <v>1</v>
      </c>
      <c r="O17" s="113">
        <v>1</v>
      </c>
    </row>
    <row r="18" spans="1:15" x14ac:dyDescent="0.15">
      <c r="B18" t="s">
        <v>125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0.73</v>
      </c>
      <c r="I18" s="113">
        <v>0.73</v>
      </c>
      <c r="J18" s="113">
        <v>0.73</v>
      </c>
      <c r="K18" s="113">
        <v>0.73</v>
      </c>
      <c r="L18" s="113">
        <v>1</v>
      </c>
      <c r="M18" s="113">
        <v>1</v>
      </c>
      <c r="N18" s="113">
        <v>1</v>
      </c>
      <c r="O18" s="113">
        <v>1</v>
      </c>
    </row>
    <row r="19" spans="1:15" x14ac:dyDescent="0.15">
      <c r="B19" t="s">
        <v>126</v>
      </c>
      <c r="C19" s="113">
        <v>1</v>
      </c>
      <c r="D19" s="113">
        <v>1</v>
      </c>
      <c r="E19" s="113">
        <v>1</v>
      </c>
      <c r="F19" s="113">
        <v>1</v>
      </c>
      <c r="G19" s="113">
        <v>1</v>
      </c>
      <c r="H19" s="113">
        <v>0.73</v>
      </c>
      <c r="I19" s="113">
        <v>0.73</v>
      </c>
      <c r="J19" s="113">
        <v>0.73</v>
      </c>
      <c r="K19" s="113">
        <v>0.73</v>
      </c>
      <c r="L19" s="113">
        <v>1</v>
      </c>
      <c r="M19" s="113">
        <v>1</v>
      </c>
      <c r="N19" s="113">
        <v>1</v>
      </c>
      <c r="O19" s="113">
        <v>1</v>
      </c>
    </row>
    <row r="20" spans="1:15" x14ac:dyDescent="0.15">
      <c r="B20" t="s">
        <v>127</v>
      </c>
      <c r="C20" s="113">
        <v>1</v>
      </c>
      <c r="D20" s="113">
        <v>1</v>
      </c>
      <c r="E20" s="113">
        <v>1</v>
      </c>
      <c r="F20" s="113">
        <v>1</v>
      </c>
      <c r="G20" s="113">
        <v>1</v>
      </c>
      <c r="H20" s="113">
        <v>0.73</v>
      </c>
      <c r="I20" s="113">
        <v>0.73</v>
      </c>
      <c r="J20" s="113">
        <v>0.73</v>
      </c>
      <c r="K20" s="113">
        <v>0.73</v>
      </c>
      <c r="L20" s="113">
        <v>1</v>
      </c>
      <c r="M20" s="113">
        <v>1</v>
      </c>
      <c r="N20" s="113">
        <v>1</v>
      </c>
      <c r="O20" s="113">
        <v>1</v>
      </c>
    </row>
    <row r="21" spans="1:15" x14ac:dyDescent="0.15">
      <c r="B21" s="4" t="s">
        <v>72</v>
      </c>
      <c r="C21" s="113">
        <v>1</v>
      </c>
      <c r="D21" s="113">
        <v>1</v>
      </c>
      <c r="E21" s="113">
        <v>0.69</v>
      </c>
      <c r="F21" s="113">
        <v>0.69</v>
      </c>
      <c r="G21" s="113">
        <v>1</v>
      </c>
      <c r="H21" s="113">
        <v>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</row>
    <row r="22" spans="1:15" ht="14" customHeight="1" x14ac:dyDescent="0.15">
      <c r="B22" s="4" t="s">
        <v>129</v>
      </c>
      <c r="C22" s="113">
        <v>1</v>
      </c>
      <c r="D22" s="113">
        <v>1</v>
      </c>
      <c r="E22" s="113">
        <v>0.69</v>
      </c>
      <c r="F22" s="113">
        <v>0.69</v>
      </c>
      <c r="G22" s="113">
        <v>1</v>
      </c>
      <c r="H22" s="113">
        <v>1</v>
      </c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13">
        <v>1</v>
      </c>
      <c r="O22" s="113">
        <v>1</v>
      </c>
    </row>
    <row r="23" spans="1:15" x14ac:dyDescent="0.15">
      <c r="B23" s="8" t="s">
        <v>71</v>
      </c>
      <c r="C23" s="113">
        <v>1</v>
      </c>
      <c r="D23" s="113">
        <v>1</v>
      </c>
      <c r="E23" s="113">
        <v>0.69</v>
      </c>
      <c r="F23" s="113">
        <v>0.69</v>
      </c>
      <c r="G23" s="113">
        <v>0.69</v>
      </c>
      <c r="H23" s="113">
        <v>1</v>
      </c>
      <c r="I23" s="113">
        <v>1</v>
      </c>
      <c r="J23" s="113">
        <v>1</v>
      </c>
      <c r="K23" s="113">
        <v>1</v>
      </c>
      <c r="L23" s="113">
        <v>1</v>
      </c>
      <c r="M23" s="113">
        <v>1</v>
      </c>
      <c r="N23" s="113">
        <v>1</v>
      </c>
      <c r="O23" s="113">
        <v>1</v>
      </c>
    </row>
    <row r="24" spans="1:15" x14ac:dyDescent="0.15">
      <c r="B24" s="8" t="s">
        <v>130</v>
      </c>
      <c r="C24" s="113">
        <v>1</v>
      </c>
      <c r="D24" s="113">
        <v>1</v>
      </c>
      <c r="E24" s="113">
        <v>0.69</v>
      </c>
      <c r="F24" s="113">
        <v>0.69</v>
      </c>
      <c r="G24" s="113">
        <v>0.69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</row>
    <row r="25" spans="1:15" x14ac:dyDescent="0.15">
      <c r="B25" s="8" t="s">
        <v>75</v>
      </c>
      <c r="C25" s="113">
        <v>0.83</v>
      </c>
      <c r="D25" s="113">
        <v>0.83</v>
      </c>
      <c r="E25" s="113">
        <v>0.83</v>
      </c>
      <c r="F25" s="113">
        <v>0.83</v>
      </c>
      <c r="G25" s="113">
        <v>0.83</v>
      </c>
      <c r="H25" s="113">
        <v>0.83</v>
      </c>
      <c r="I25" s="113">
        <v>0.83</v>
      </c>
      <c r="J25" s="113">
        <v>0.83</v>
      </c>
      <c r="K25" s="113">
        <v>0.83</v>
      </c>
      <c r="L25" s="113">
        <v>0.83</v>
      </c>
      <c r="M25" s="113">
        <v>0.83</v>
      </c>
      <c r="N25" s="113">
        <v>0.83</v>
      </c>
      <c r="O25" s="113">
        <v>0.83</v>
      </c>
    </row>
    <row r="26" spans="1:15" x14ac:dyDescent="0.15">
      <c r="B26" s="8" t="s">
        <v>270</v>
      </c>
      <c r="C26" s="113">
        <v>0.53</v>
      </c>
      <c r="D26" s="113">
        <v>0.53</v>
      </c>
      <c r="E26" s="113">
        <v>1</v>
      </c>
      <c r="F26" s="113">
        <v>1</v>
      </c>
      <c r="G26" s="113">
        <v>1</v>
      </c>
      <c r="H26" s="113">
        <v>1</v>
      </c>
      <c r="I26" s="113">
        <v>1</v>
      </c>
      <c r="J26" s="113">
        <v>1</v>
      </c>
      <c r="K26" s="113">
        <v>1</v>
      </c>
      <c r="L26" s="113">
        <v>1</v>
      </c>
      <c r="M26" s="113">
        <v>1</v>
      </c>
      <c r="N26" s="113">
        <v>1</v>
      </c>
      <c r="O26" s="113">
        <v>1</v>
      </c>
    </row>
    <row r="28" spans="1:15" x14ac:dyDescent="0.15">
      <c r="A28" s="7" t="s">
        <v>192</v>
      </c>
      <c r="B28" s="4" t="s">
        <v>91</v>
      </c>
      <c r="C28" s="113">
        <v>1</v>
      </c>
      <c r="D28" s="113">
        <v>1</v>
      </c>
      <c r="E28" s="31">
        <v>0.9</v>
      </c>
      <c r="F28" s="31">
        <v>0.9</v>
      </c>
      <c r="G28" s="31">
        <v>0.9</v>
      </c>
      <c r="H28" s="31">
        <v>0.9</v>
      </c>
      <c r="I28" s="31">
        <v>0.9</v>
      </c>
      <c r="J28" s="31">
        <v>0.9</v>
      </c>
      <c r="K28" s="31">
        <v>0.9</v>
      </c>
      <c r="L28" s="31">
        <v>0.9</v>
      </c>
      <c r="M28" s="31">
        <v>0.9</v>
      </c>
      <c r="N28" s="31">
        <v>0.9</v>
      </c>
      <c r="O28" s="31">
        <v>0.9</v>
      </c>
    </row>
    <row r="29" spans="1:15" x14ac:dyDescent="0.15">
      <c r="B29" s="9" t="s">
        <v>137</v>
      </c>
      <c r="C29" s="113">
        <v>1</v>
      </c>
      <c r="D29" s="113">
        <v>1</v>
      </c>
      <c r="E29" s="123">
        <v>0.97599999999999998</v>
      </c>
      <c r="F29" s="123">
        <v>0.97599999999999998</v>
      </c>
      <c r="G29" s="123">
        <v>0.97599999999999998</v>
      </c>
      <c r="H29" s="123">
        <v>0.97599999999999998</v>
      </c>
      <c r="I29" s="123">
        <v>0.97599999999999998</v>
      </c>
      <c r="J29" s="123">
        <v>0.97599999999999998</v>
      </c>
      <c r="K29" s="123">
        <v>0.97599999999999998</v>
      </c>
      <c r="L29" s="123">
        <v>0.97599999999999998</v>
      </c>
      <c r="M29" s="123">
        <v>0.97599999999999998</v>
      </c>
      <c r="N29" s="123">
        <v>0.97599999999999998</v>
      </c>
      <c r="O29" s="123">
        <v>0.97599999999999998</v>
      </c>
    </row>
    <row r="30" spans="1:15" x14ac:dyDescent="0.15">
      <c r="B30" s="9" t="s">
        <v>138</v>
      </c>
      <c r="C30" s="113">
        <v>1</v>
      </c>
      <c r="D30" s="113">
        <v>1</v>
      </c>
      <c r="E30" s="123">
        <v>0.97599999999999998</v>
      </c>
      <c r="F30" s="123">
        <v>0.97599999999999998</v>
      </c>
      <c r="G30" s="123">
        <v>0.97599999999999998</v>
      </c>
      <c r="H30" s="123">
        <v>0.97599999999999998</v>
      </c>
      <c r="I30" s="123">
        <v>0.97599999999999998</v>
      </c>
      <c r="J30" s="123">
        <v>0.97599999999999998</v>
      </c>
      <c r="K30" s="123">
        <v>0.97599999999999998</v>
      </c>
      <c r="L30" s="123">
        <v>0.97599999999999998</v>
      </c>
      <c r="M30" s="123">
        <v>0.97599999999999998</v>
      </c>
      <c r="N30" s="123">
        <v>0.97599999999999998</v>
      </c>
      <c r="O30" s="123">
        <v>0.97599999999999998</v>
      </c>
    </row>
    <row r="31" spans="1:15" x14ac:dyDescent="0.15">
      <c r="B31" s="9" t="s">
        <v>139</v>
      </c>
      <c r="C31" s="113">
        <v>1</v>
      </c>
      <c r="D31" s="113">
        <v>1</v>
      </c>
      <c r="E31" s="123">
        <v>0.97599999999999998</v>
      </c>
      <c r="F31" s="123">
        <v>0.97599999999999998</v>
      </c>
      <c r="G31" s="123">
        <v>0.97599999999999998</v>
      </c>
      <c r="H31" s="123">
        <v>0.97599999999999998</v>
      </c>
      <c r="I31" s="123">
        <v>0.97599999999999998</v>
      </c>
      <c r="J31" s="123">
        <v>0.97599999999999998</v>
      </c>
      <c r="K31" s="123">
        <v>0.97599999999999998</v>
      </c>
      <c r="L31" s="123">
        <v>0.97599999999999998</v>
      </c>
      <c r="M31" s="123">
        <v>0.97599999999999998</v>
      </c>
      <c r="N31" s="123">
        <v>0.97599999999999998</v>
      </c>
      <c r="O31" s="123">
        <v>0.97599999999999998</v>
      </c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244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 x14ac:dyDescent="0.15">
      <c r="A4" s="7" t="s">
        <v>245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C2" sqref="C2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x14ac:dyDescent="0.15">
      <c r="A2" s="4" t="s">
        <v>47</v>
      </c>
      <c r="B2" s="4" t="s">
        <v>203</v>
      </c>
      <c r="C2" s="4" t="s">
        <v>96</v>
      </c>
      <c r="D2" s="112">
        <v>0</v>
      </c>
      <c r="E2" s="112">
        <v>0</v>
      </c>
      <c r="F2" s="112">
        <v>0.33500000000000002</v>
      </c>
      <c r="G2" s="132">
        <v>0.33500000000000002</v>
      </c>
      <c r="H2" s="132">
        <v>0.33500000000000002</v>
      </c>
    </row>
    <row r="3" spans="1:8" x14ac:dyDescent="0.15">
      <c r="C3" t="s">
        <v>60</v>
      </c>
      <c r="D3" s="112">
        <v>0</v>
      </c>
      <c r="E3" s="112">
        <v>0</v>
      </c>
      <c r="F3" s="113">
        <f>1-(0.822+0.335-1)/0.335</f>
        <v>0.53134328358208949</v>
      </c>
      <c r="G3" s="113">
        <f t="shared" ref="G3:H3" si="0">1-(0.822+0.335-1)/0.335</f>
        <v>0.53134328358208949</v>
      </c>
      <c r="H3" s="113">
        <f t="shared" si="0"/>
        <v>0.53134328358208949</v>
      </c>
    </row>
    <row r="4" spans="1:8" x14ac:dyDescent="0.15">
      <c r="A4" s="4"/>
      <c r="B4" s="4"/>
      <c r="C4" s="4" t="s">
        <v>61</v>
      </c>
      <c r="D4" s="112">
        <v>0</v>
      </c>
      <c r="E4" s="112">
        <v>0</v>
      </c>
      <c r="F4" s="112">
        <f>1-(0.871+F2-1)/F2</f>
        <v>0.38507462686567184</v>
      </c>
      <c r="G4" s="112">
        <f t="shared" ref="G4:H4" si="1">1-(0.871+G2-1)/G2</f>
        <v>0.38507462686567184</v>
      </c>
      <c r="H4" s="112">
        <f t="shared" si="1"/>
        <v>0.38507462686567184</v>
      </c>
    </row>
    <row r="5" spans="1:8" x14ac:dyDescent="0.15">
      <c r="A5" s="8"/>
      <c r="B5" s="33" t="s">
        <v>206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 x14ac:dyDescent="0.15">
      <c r="A6" s="4" t="s">
        <v>120</v>
      </c>
      <c r="B6" s="4" t="s">
        <v>141</v>
      </c>
      <c r="C6" s="4" t="s">
        <v>96</v>
      </c>
      <c r="D6" s="112">
        <v>0</v>
      </c>
      <c r="E6" s="112">
        <v>0</v>
      </c>
      <c r="F6" s="112">
        <v>0.33500000000000002</v>
      </c>
      <c r="G6" s="132">
        <v>0.33500000000000002</v>
      </c>
      <c r="H6" s="132">
        <v>0.33500000000000002</v>
      </c>
    </row>
    <row r="7" spans="1:8" x14ac:dyDescent="0.15">
      <c r="C7" s="4" t="s">
        <v>61</v>
      </c>
      <c r="D7" s="112">
        <v>0</v>
      </c>
      <c r="E7" s="112">
        <v>0</v>
      </c>
      <c r="F7" s="112">
        <f>1-(0.913+0.335-1)/0.335</f>
        <v>0.25970149253731345</v>
      </c>
      <c r="G7" s="112">
        <f>1-(0.913+0.335-1)/0.335</f>
        <v>0.25970149253731345</v>
      </c>
      <c r="H7" s="112">
        <v>0</v>
      </c>
    </row>
    <row r="8" spans="1:8" x14ac:dyDescent="0.15">
      <c r="B8" t="s">
        <v>140</v>
      </c>
      <c r="C8" s="4" t="s">
        <v>96</v>
      </c>
      <c r="D8" s="112">
        <v>0</v>
      </c>
      <c r="E8" s="112">
        <v>0</v>
      </c>
      <c r="F8" s="112">
        <v>0.33500000000000002</v>
      </c>
      <c r="G8" s="132">
        <v>0.33500000000000002</v>
      </c>
      <c r="H8" s="132">
        <v>0.33500000000000002</v>
      </c>
    </row>
    <row r="9" spans="1:8" x14ac:dyDescent="0.15">
      <c r="C9" s="4" t="s">
        <v>61</v>
      </c>
      <c r="D9" s="112">
        <v>0</v>
      </c>
      <c r="E9" s="112">
        <v>0</v>
      </c>
      <c r="F9" s="112">
        <f>1-(0.913+0.335-1)/0.335</f>
        <v>0.25970149253731345</v>
      </c>
      <c r="G9" s="112">
        <f>1-(0.913+0.335-1)/0.335</f>
        <v>0.25970149253731345</v>
      </c>
      <c r="H9" s="112">
        <v>0</v>
      </c>
    </row>
    <row r="10" spans="1:8" x14ac:dyDescent="0.15">
      <c r="A10" s="4" t="s">
        <v>72</v>
      </c>
      <c r="B10" s="4" t="s">
        <v>141</v>
      </c>
      <c r="C10" s="4" t="s">
        <v>96</v>
      </c>
      <c r="D10" s="112">
        <v>0</v>
      </c>
      <c r="E10" s="112">
        <v>0</v>
      </c>
      <c r="F10" s="112">
        <v>0.33500000000000002</v>
      </c>
      <c r="G10" s="132">
        <v>0.33500000000000002</v>
      </c>
      <c r="H10" s="132">
        <v>0.33500000000000002</v>
      </c>
    </row>
    <row r="11" spans="1:8" x14ac:dyDescent="0.15">
      <c r="C11" s="4" t="s">
        <v>61</v>
      </c>
      <c r="D11" s="112">
        <v>0</v>
      </c>
      <c r="E11" s="112">
        <v>0</v>
      </c>
      <c r="F11" s="112">
        <f>1-(0.913+0.335-1)/0.335</f>
        <v>0.25970149253731345</v>
      </c>
      <c r="G11" s="112">
        <f>1-(0.913+0.335-1)/0.335</f>
        <v>0.25970149253731345</v>
      </c>
      <c r="H11" s="112">
        <v>0</v>
      </c>
    </row>
    <row r="12" spans="1:8" x14ac:dyDescent="0.15">
      <c r="B12" t="s">
        <v>140</v>
      </c>
      <c r="C12" s="4" t="s">
        <v>96</v>
      </c>
      <c r="D12" s="112">
        <v>0</v>
      </c>
      <c r="E12" s="112">
        <v>0</v>
      </c>
      <c r="F12" s="112">
        <v>0.33500000000000002</v>
      </c>
      <c r="G12" s="132">
        <v>0.33500000000000002</v>
      </c>
      <c r="H12" s="132">
        <v>0.33500000000000002</v>
      </c>
    </row>
    <row r="13" spans="1:8" x14ac:dyDescent="0.15">
      <c r="C13" s="4" t="s">
        <v>61</v>
      </c>
      <c r="D13" s="112">
        <v>0</v>
      </c>
      <c r="E13" s="112">
        <v>0</v>
      </c>
      <c r="F13" s="112">
        <f>1-(0.913+0.335-1)/0.335</f>
        <v>0.25970149253731345</v>
      </c>
      <c r="G13" s="112">
        <f>1-(0.913+0.335-1)/0.335</f>
        <v>0.25970149253731345</v>
      </c>
      <c r="H13" s="112">
        <v>0</v>
      </c>
    </row>
    <row r="14" spans="1:8" x14ac:dyDescent="0.15">
      <c r="A14" s="4" t="s">
        <v>129</v>
      </c>
      <c r="B14" s="4" t="s">
        <v>141</v>
      </c>
      <c r="C14" s="4" t="s">
        <v>96</v>
      </c>
      <c r="D14" s="112">
        <v>0</v>
      </c>
      <c r="E14" s="112">
        <v>0</v>
      </c>
      <c r="F14" s="112">
        <v>0.33500000000000002</v>
      </c>
      <c r="G14" s="132">
        <v>0.33500000000000002</v>
      </c>
      <c r="H14" s="132">
        <v>0.33500000000000002</v>
      </c>
    </row>
    <row r="15" spans="1:8" x14ac:dyDescent="0.15">
      <c r="C15" s="4" t="s">
        <v>61</v>
      </c>
      <c r="D15" s="112">
        <v>0</v>
      </c>
      <c r="E15" s="112">
        <v>0</v>
      </c>
      <c r="F15" s="112">
        <f>1-(0.913+0.335-1)/0.335</f>
        <v>0.25970149253731345</v>
      </c>
      <c r="G15" s="112">
        <f>1-(0.913+0.335-1)/0.335</f>
        <v>0.25970149253731345</v>
      </c>
      <c r="H15" s="112">
        <v>0</v>
      </c>
    </row>
    <row r="16" spans="1:8" x14ac:dyDescent="0.15">
      <c r="B16" t="s">
        <v>140</v>
      </c>
      <c r="C16" s="4" t="s">
        <v>96</v>
      </c>
      <c r="D16" s="112">
        <v>0</v>
      </c>
      <c r="E16" s="112">
        <v>0</v>
      </c>
      <c r="F16" s="112">
        <v>0.33500000000000002</v>
      </c>
      <c r="G16" s="132">
        <v>0.33500000000000002</v>
      </c>
      <c r="H16" s="132">
        <v>0.33500000000000002</v>
      </c>
    </row>
    <row r="17" spans="1:9" x14ac:dyDescent="0.15">
      <c r="C17" s="4" t="s">
        <v>61</v>
      </c>
      <c r="D17" s="112">
        <v>0</v>
      </c>
      <c r="E17" s="112">
        <v>0</v>
      </c>
      <c r="F17" s="112">
        <f>1-(0.913+0.335-1)/0.335</f>
        <v>0.25970149253731345</v>
      </c>
      <c r="G17" s="112">
        <f>1-(0.913+0.335-1)/0.335</f>
        <v>0.25970149253731345</v>
      </c>
      <c r="H17" s="112">
        <v>0</v>
      </c>
    </row>
    <row r="18" spans="1:9" x14ac:dyDescent="0.15">
      <c r="A18" t="s">
        <v>136</v>
      </c>
      <c r="B18" t="s">
        <v>141</v>
      </c>
      <c r="C18" s="4" t="s">
        <v>96</v>
      </c>
      <c r="D18" s="112">
        <v>0</v>
      </c>
      <c r="E18" s="112">
        <v>0</v>
      </c>
      <c r="F18" s="112">
        <v>0.33500000000000002</v>
      </c>
      <c r="G18" s="132">
        <v>0.33500000000000002</v>
      </c>
      <c r="H18" s="132">
        <v>0.33500000000000002</v>
      </c>
    </row>
    <row r="19" spans="1:9" x14ac:dyDescent="0.15">
      <c r="C19" s="4" t="s">
        <v>61</v>
      </c>
      <c r="D19" s="112">
        <v>0</v>
      </c>
      <c r="E19" s="112">
        <v>0</v>
      </c>
      <c r="F19" s="112">
        <v>0.7</v>
      </c>
      <c r="G19" s="112">
        <v>0.62</v>
      </c>
      <c r="H19" s="112">
        <v>0.62</v>
      </c>
      <c r="I19" s="8"/>
    </row>
    <row r="20" spans="1:9" x14ac:dyDescent="0.15">
      <c r="B20" t="s">
        <v>140</v>
      </c>
      <c r="C20" s="4" t="s">
        <v>96</v>
      </c>
      <c r="D20" s="133">
        <v>0</v>
      </c>
      <c r="E20" s="133">
        <v>0</v>
      </c>
      <c r="F20" s="133">
        <v>0.33500000000000002</v>
      </c>
      <c r="G20" s="134">
        <v>0.33500000000000002</v>
      </c>
      <c r="H20" s="134">
        <v>0.33500000000000002</v>
      </c>
      <c r="I20" s="8"/>
    </row>
    <row r="21" spans="1:9" x14ac:dyDescent="0.15">
      <c r="C21" s="4" t="s">
        <v>61</v>
      </c>
      <c r="D21" s="133">
        <v>0</v>
      </c>
      <c r="E21" s="133">
        <v>0</v>
      </c>
      <c r="F21" s="133">
        <v>0.84</v>
      </c>
      <c r="G21" s="133">
        <v>0.62</v>
      </c>
      <c r="H21" s="133">
        <v>0.62</v>
      </c>
      <c r="I21" s="8"/>
    </row>
    <row r="22" spans="1:9" x14ac:dyDescent="0.15">
      <c r="A22" s="9" t="s">
        <v>137</v>
      </c>
      <c r="B22" t="s">
        <v>43</v>
      </c>
      <c r="C22" s="4" t="s">
        <v>96</v>
      </c>
      <c r="D22" s="112">
        <v>0.7</v>
      </c>
      <c r="E22" s="112">
        <v>0</v>
      </c>
      <c r="F22" s="112">
        <v>0</v>
      </c>
      <c r="G22" s="112">
        <v>0</v>
      </c>
      <c r="H22" s="112">
        <v>0</v>
      </c>
      <c r="I22" s="8"/>
    </row>
    <row r="23" spans="1:9" x14ac:dyDescent="0.15">
      <c r="A23" s="9"/>
      <c r="C23" t="s">
        <v>60</v>
      </c>
      <c r="D23" s="112">
        <v>0.46</v>
      </c>
      <c r="E23" s="112">
        <v>0</v>
      </c>
      <c r="F23" s="112">
        <v>0</v>
      </c>
      <c r="G23" s="112">
        <v>0</v>
      </c>
      <c r="H23" s="112">
        <v>0</v>
      </c>
      <c r="I23" s="8"/>
    </row>
    <row r="24" spans="1:9" x14ac:dyDescent="0.15">
      <c r="A24" s="9" t="s">
        <v>138</v>
      </c>
      <c r="B24" t="s">
        <v>43</v>
      </c>
      <c r="C24" s="4" t="s">
        <v>96</v>
      </c>
      <c r="D24" s="112">
        <v>0.7</v>
      </c>
      <c r="E24" s="112">
        <v>0</v>
      </c>
      <c r="F24" s="112">
        <v>0</v>
      </c>
      <c r="G24" s="112">
        <v>0</v>
      </c>
      <c r="H24" s="112">
        <v>0</v>
      </c>
    </row>
    <row r="25" spans="1:9" x14ac:dyDescent="0.15">
      <c r="A25" s="9"/>
      <c r="C25" t="s">
        <v>60</v>
      </c>
      <c r="D25" s="112">
        <v>0.46</v>
      </c>
      <c r="E25" s="112">
        <v>0</v>
      </c>
      <c r="F25" s="112">
        <v>0</v>
      </c>
      <c r="G25" s="112">
        <v>0</v>
      </c>
      <c r="H25" s="112">
        <v>0</v>
      </c>
    </row>
    <row r="26" spans="1:9" x14ac:dyDescent="0.15">
      <c r="A26" s="9" t="s">
        <v>139</v>
      </c>
      <c r="B26" t="s">
        <v>43</v>
      </c>
      <c r="C26" s="4" t="s">
        <v>96</v>
      </c>
      <c r="D26" s="112">
        <v>0.7</v>
      </c>
      <c r="E26" s="112">
        <v>0</v>
      </c>
      <c r="F26" s="112">
        <v>0</v>
      </c>
      <c r="G26" s="112">
        <v>0</v>
      </c>
      <c r="H26" s="112">
        <v>0</v>
      </c>
    </row>
    <row r="27" spans="1:9" x14ac:dyDescent="0.15">
      <c r="C27" t="s">
        <v>60</v>
      </c>
      <c r="D27" s="112">
        <v>0.46</v>
      </c>
      <c r="E27" s="112">
        <v>0</v>
      </c>
      <c r="F27" s="112">
        <v>0</v>
      </c>
      <c r="G27" s="112">
        <v>0</v>
      </c>
      <c r="H27" s="112">
        <v>0</v>
      </c>
    </row>
    <row r="28" spans="1:9" x14ac:dyDescent="0.15">
      <c r="A28" t="s">
        <v>246</v>
      </c>
      <c r="B28" s="4" t="s">
        <v>203</v>
      </c>
      <c r="C28" s="4" t="s">
        <v>96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</row>
    <row r="29" spans="1:9" x14ac:dyDescent="0.15">
      <c r="C29" t="s">
        <v>60</v>
      </c>
      <c r="D29" s="112">
        <v>0.17</v>
      </c>
      <c r="E29" s="112">
        <v>0.17</v>
      </c>
      <c r="F29" s="112">
        <v>0.17</v>
      </c>
      <c r="G29" s="112">
        <v>0.17</v>
      </c>
      <c r="H29" s="112">
        <v>0.17</v>
      </c>
    </row>
    <row r="30" spans="1:9" x14ac:dyDescent="0.15">
      <c r="B30" s="4"/>
      <c r="C30" s="4" t="s">
        <v>61</v>
      </c>
      <c r="D30" s="112">
        <v>0.17</v>
      </c>
      <c r="E30" s="112">
        <v>0.17</v>
      </c>
      <c r="F30" s="112">
        <v>0.17</v>
      </c>
      <c r="G30" s="112">
        <v>0.17</v>
      </c>
      <c r="H30" s="112">
        <v>0.17</v>
      </c>
    </row>
    <row r="31" spans="1:9" x14ac:dyDescent="0.15">
      <c r="A31" t="s">
        <v>247</v>
      </c>
      <c r="B31" s="4" t="s">
        <v>203</v>
      </c>
      <c r="C31" s="4" t="s">
        <v>96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</row>
    <row r="32" spans="1:9" x14ac:dyDescent="0.15">
      <c r="C32" t="s">
        <v>60</v>
      </c>
      <c r="D32" s="112">
        <v>0.69</v>
      </c>
      <c r="E32" s="112">
        <v>0.69</v>
      </c>
      <c r="F32" s="112">
        <v>0.69</v>
      </c>
      <c r="G32" s="112">
        <v>0.69</v>
      </c>
      <c r="H32" s="112">
        <v>0.69</v>
      </c>
    </row>
    <row r="33" spans="1:8" x14ac:dyDescent="0.15">
      <c r="B33" s="4"/>
      <c r="C33" s="4" t="s">
        <v>61</v>
      </c>
      <c r="D33" s="112">
        <v>0.69</v>
      </c>
      <c r="E33" s="112">
        <v>0.69</v>
      </c>
      <c r="F33" s="112">
        <v>0.69</v>
      </c>
      <c r="G33" s="112">
        <v>0.69</v>
      </c>
      <c r="H33" s="112">
        <v>0.69</v>
      </c>
    </row>
    <row r="34" spans="1:8" x14ac:dyDescent="0.15">
      <c r="A34" t="s">
        <v>248</v>
      </c>
      <c r="B34" s="4" t="s">
        <v>203</v>
      </c>
      <c r="C34" s="4" t="s">
        <v>96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</row>
    <row r="35" spans="1:8" x14ac:dyDescent="0.15">
      <c r="C35" t="s">
        <v>60</v>
      </c>
      <c r="D35" s="112">
        <v>0.36</v>
      </c>
      <c r="E35" s="112">
        <v>0.36</v>
      </c>
      <c r="F35" s="112">
        <v>0.36</v>
      </c>
      <c r="G35" s="112">
        <v>0.36</v>
      </c>
      <c r="H35" s="112">
        <v>0.36</v>
      </c>
    </row>
    <row r="36" spans="1:8" x14ac:dyDescent="0.15">
      <c r="B36" s="4"/>
      <c r="C36" s="4" t="s">
        <v>61</v>
      </c>
      <c r="D36" s="112">
        <v>0.36</v>
      </c>
      <c r="E36" s="112">
        <v>0.36</v>
      </c>
      <c r="F36" s="112">
        <v>0.36</v>
      </c>
      <c r="G36" s="112">
        <v>0.36</v>
      </c>
      <c r="H36" s="112">
        <v>0.36</v>
      </c>
    </row>
    <row r="37" spans="1:8" x14ac:dyDescent="0.15">
      <c r="A37" t="s">
        <v>249</v>
      </c>
      <c r="B37" s="4" t="s">
        <v>203</v>
      </c>
      <c r="C37" s="4" t="s">
        <v>96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</row>
    <row r="38" spans="1:8" x14ac:dyDescent="0.15">
      <c r="C38" t="s">
        <v>60</v>
      </c>
      <c r="D38" s="112">
        <v>0.2</v>
      </c>
      <c r="E38" s="112">
        <v>0.2</v>
      </c>
      <c r="F38" s="112">
        <v>0.2</v>
      </c>
      <c r="G38" s="112">
        <v>0.2</v>
      </c>
      <c r="H38" s="112">
        <v>0.2</v>
      </c>
    </row>
    <row r="39" spans="1:8" x14ac:dyDescent="0.15">
      <c r="B39" s="4"/>
      <c r="C39" s="4" t="s">
        <v>61</v>
      </c>
      <c r="D39" s="112">
        <v>0.2</v>
      </c>
      <c r="E39" s="112">
        <v>0.2</v>
      </c>
      <c r="F39" s="112">
        <v>0.2</v>
      </c>
      <c r="G39" s="112">
        <v>0.2</v>
      </c>
      <c r="H39" s="112">
        <v>0.2</v>
      </c>
    </row>
    <row r="40" spans="1:8" x14ac:dyDescent="0.15">
      <c r="A40" t="s">
        <v>250</v>
      </c>
      <c r="B40" s="4" t="s">
        <v>203</v>
      </c>
      <c r="C40" s="4" t="s">
        <v>96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</row>
    <row r="41" spans="1:8" x14ac:dyDescent="0.15">
      <c r="C41" t="s">
        <v>60</v>
      </c>
      <c r="D41" s="112">
        <v>0.48</v>
      </c>
      <c r="E41" s="112">
        <v>0.48</v>
      </c>
      <c r="F41" s="112">
        <v>0.48</v>
      </c>
      <c r="G41" s="112">
        <v>0.48</v>
      </c>
      <c r="H41" s="112">
        <v>0.48</v>
      </c>
    </row>
    <row r="42" spans="1:8" x14ac:dyDescent="0.15">
      <c r="B42" s="4"/>
      <c r="C42" s="4" t="s">
        <v>61</v>
      </c>
      <c r="D42" s="112">
        <v>0.48</v>
      </c>
      <c r="E42" s="112">
        <v>0.48</v>
      </c>
      <c r="F42" s="112">
        <v>0.48</v>
      </c>
      <c r="G42" s="112">
        <v>0.48</v>
      </c>
      <c r="H42" s="112">
        <v>0.48</v>
      </c>
    </row>
    <row r="43" spans="1:8" x14ac:dyDescent="0.15">
      <c r="A43" t="s">
        <v>133</v>
      </c>
      <c r="B43" s="4" t="s">
        <v>203</v>
      </c>
      <c r="C43" s="4" t="s">
        <v>96</v>
      </c>
      <c r="D43" s="112">
        <v>0.3</v>
      </c>
      <c r="E43" s="112">
        <v>0.3</v>
      </c>
      <c r="F43" s="112">
        <v>0.3</v>
      </c>
      <c r="G43" s="112">
        <v>0.3</v>
      </c>
      <c r="H43" s="112">
        <v>0.3</v>
      </c>
    </row>
    <row r="44" spans="1:8" x14ac:dyDescent="0.15">
      <c r="C44" t="s">
        <v>60</v>
      </c>
      <c r="D44" s="112">
        <v>0.5</v>
      </c>
      <c r="E44" s="112">
        <v>0.5</v>
      </c>
      <c r="F44" s="112">
        <v>0.5</v>
      </c>
      <c r="G44" s="112">
        <v>0.5</v>
      </c>
      <c r="H44" s="112">
        <v>0.5</v>
      </c>
    </row>
    <row r="45" spans="1:8" x14ac:dyDescent="0.15">
      <c r="C45" s="4" t="s">
        <v>61</v>
      </c>
      <c r="D45" s="112">
        <v>0.65</v>
      </c>
      <c r="E45" s="112">
        <v>0.65</v>
      </c>
      <c r="F45" s="112">
        <v>0.65</v>
      </c>
      <c r="G45" s="112">
        <v>0.65</v>
      </c>
      <c r="H45" s="112">
        <v>0.65</v>
      </c>
    </row>
    <row r="46" spans="1:8" x14ac:dyDescent="0.15">
      <c r="B46" s="4" t="s">
        <v>28</v>
      </c>
      <c r="C46" s="4" t="s">
        <v>96</v>
      </c>
      <c r="D46" s="112">
        <v>0.3</v>
      </c>
      <c r="E46" s="112">
        <v>0.3</v>
      </c>
      <c r="F46" s="112">
        <v>0.3</v>
      </c>
      <c r="G46" s="112">
        <v>0.3</v>
      </c>
      <c r="H46" s="112">
        <v>0.3</v>
      </c>
    </row>
    <row r="47" spans="1:8" x14ac:dyDescent="0.15">
      <c r="C47" t="s">
        <v>60</v>
      </c>
      <c r="D47" s="112">
        <v>0.49</v>
      </c>
      <c r="E47" s="112">
        <v>0.49</v>
      </c>
      <c r="F47" s="112">
        <v>0.49</v>
      </c>
      <c r="G47" s="112">
        <v>0.49</v>
      </c>
      <c r="H47" s="112">
        <v>0.49</v>
      </c>
    </row>
    <row r="48" spans="1:8" x14ac:dyDescent="0.15">
      <c r="C48" s="4" t="s">
        <v>61</v>
      </c>
      <c r="D48" s="112">
        <v>0.52</v>
      </c>
      <c r="E48" s="112">
        <v>0.52</v>
      </c>
      <c r="F48" s="112">
        <v>0.52</v>
      </c>
      <c r="G48" s="112">
        <v>0.52</v>
      </c>
      <c r="H48" s="112">
        <v>0.52</v>
      </c>
    </row>
    <row r="49" spans="1:8" x14ac:dyDescent="0.15">
      <c r="A49" t="s">
        <v>251</v>
      </c>
      <c r="B49" s="4" t="s">
        <v>203</v>
      </c>
      <c r="C49" s="4" t="s">
        <v>96</v>
      </c>
      <c r="D49" s="112">
        <v>0.88</v>
      </c>
      <c r="E49" s="112">
        <v>0.88</v>
      </c>
      <c r="F49" s="112">
        <v>0.88</v>
      </c>
      <c r="G49" s="112">
        <v>0.88</v>
      </c>
      <c r="H49" s="112">
        <v>0.88</v>
      </c>
    </row>
    <row r="50" spans="1:8" x14ac:dyDescent="0.15">
      <c r="C50" t="s">
        <v>60</v>
      </c>
      <c r="D50" s="112">
        <v>0.93</v>
      </c>
      <c r="E50" s="112">
        <v>0.93</v>
      </c>
      <c r="F50" s="112">
        <v>0.93</v>
      </c>
      <c r="G50" s="112">
        <v>0.93</v>
      </c>
      <c r="H50" s="112">
        <v>0.93</v>
      </c>
    </row>
    <row r="51" spans="1:8" x14ac:dyDescent="0.15">
      <c r="A51" t="s">
        <v>252</v>
      </c>
      <c r="B51" s="4" t="s">
        <v>203</v>
      </c>
      <c r="C51" s="4" t="s">
        <v>96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</row>
    <row r="52" spans="1:8" x14ac:dyDescent="0.15">
      <c r="C52" t="s">
        <v>60</v>
      </c>
      <c r="D52" s="112">
        <v>0.86</v>
      </c>
      <c r="E52" s="112">
        <v>0.86</v>
      </c>
      <c r="F52" s="112">
        <v>0.86</v>
      </c>
      <c r="G52" s="112">
        <v>0.86</v>
      </c>
      <c r="H52" s="1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 x14ac:dyDescent="0.15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 x14ac:dyDescent="0.15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 x14ac:dyDescent="0.15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 x14ac:dyDescent="0.15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 x14ac:dyDescent="0.15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 x14ac:dyDescent="0.15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 x14ac:dyDescent="0.15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 x14ac:dyDescent="0.15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 x14ac:dyDescent="0.1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 x14ac:dyDescent="0.15">
      <c r="A2" s="4" t="s">
        <v>253</v>
      </c>
      <c r="B2" s="98" t="s">
        <v>82</v>
      </c>
      <c r="C2" s="4" t="s">
        <v>96</v>
      </c>
      <c r="D2" s="112">
        <v>1</v>
      </c>
      <c r="E2" s="112">
        <v>1</v>
      </c>
      <c r="F2" s="112">
        <v>1</v>
      </c>
      <c r="G2" s="112">
        <v>1</v>
      </c>
      <c r="H2" s="88"/>
    </row>
    <row r="3" spans="1:8" x14ac:dyDescent="0.15">
      <c r="C3" t="s">
        <v>60</v>
      </c>
      <c r="D3" s="112">
        <v>0.2</v>
      </c>
      <c r="E3" s="112">
        <v>0.2</v>
      </c>
      <c r="F3" s="112">
        <v>0.2</v>
      </c>
      <c r="G3" s="112">
        <v>0.2</v>
      </c>
      <c r="H3" s="9"/>
    </row>
    <row r="4" spans="1:8" x14ac:dyDescent="0.15">
      <c r="A4" s="4" t="s">
        <v>254</v>
      </c>
      <c r="B4" t="s">
        <v>82</v>
      </c>
      <c r="C4" s="4" t="s">
        <v>96</v>
      </c>
      <c r="D4" s="112">
        <v>1</v>
      </c>
      <c r="E4" s="112">
        <v>1</v>
      </c>
      <c r="F4" s="112">
        <v>1</v>
      </c>
      <c r="G4" s="112">
        <v>1</v>
      </c>
      <c r="H4" s="9"/>
    </row>
    <row r="5" spans="1:8" x14ac:dyDescent="0.15">
      <c r="A5" s="8"/>
      <c r="C5" t="s">
        <v>60</v>
      </c>
      <c r="D5" s="112">
        <v>0.59</v>
      </c>
      <c r="E5" s="112">
        <v>0.59</v>
      </c>
      <c r="F5" s="112">
        <v>0.59</v>
      </c>
      <c r="G5" s="112">
        <v>0.59</v>
      </c>
      <c r="H5" s="88"/>
    </row>
    <row r="6" spans="1:8" x14ac:dyDescent="0.15">
      <c r="A6" s="4" t="s">
        <v>255</v>
      </c>
      <c r="B6" t="s">
        <v>82</v>
      </c>
      <c r="C6" s="4" t="s">
        <v>96</v>
      </c>
      <c r="D6" s="112">
        <v>1</v>
      </c>
      <c r="E6" s="112">
        <v>1</v>
      </c>
      <c r="F6" s="112">
        <v>1</v>
      </c>
      <c r="G6" s="112">
        <v>1</v>
      </c>
      <c r="H6" s="88"/>
    </row>
    <row r="7" spans="1:8" x14ac:dyDescent="0.15">
      <c r="A7" s="8"/>
      <c r="C7" t="s">
        <v>60</v>
      </c>
      <c r="D7" s="112">
        <v>0.6</v>
      </c>
      <c r="E7" s="112">
        <v>0.6</v>
      </c>
      <c r="F7" s="112">
        <v>0.6</v>
      </c>
      <c r="G7" s="112">
        <v>0.6</v>
      </c>
      <c r="H7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B22" sqref="B2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193</v>
      </c>
      <c r="B1" s="89" t="s">
        <v>48</v>
      </c>
      <c r="C1" s="90" t="s">
        <v>224</v>
      </c>
      <c r="D1" s="90" t="s">
        <v>225</v>
      </c>
      <c r="E1" s="90" t="s">
        <v>226</v>
      </c>
      <c r="F1" s="1"/>
    </row>
    <row r="2" spans="1:6" x14ac:dyDescent="0.15">
      <c r="A2" t="s">
        <v>256</v>
      </c>
      <c r="B2" s="54" t="s">
        <v>51</v>
      </c>
      <c r="C2" s="135">
        <f>'Distribution births'!C2</f>
        <v>0.15</v>
      </c>
      <c r="D2" s="135">
        <f>'Distribution births'!C3</f>
        <v>0.03</v>
      </c>
      <c r="E2" s="135">
        <f>'Distribution births'!C4</f>
        <v>0</v>
      </c>
      <c r="F2" s="6"/>
    </row>
    <row r="3" spans="1:6" x14ac:dyDescent="0.15">
      <c r="B3" s="54" t="s">
        <v>49</v>
      </c>
      <c r="C3" s="135">
        <v>0.8</v>
      </c>
      <c r="D3" s="135">
        <v>0.8</v>
      </c>
      <c r="E3" s="135">
        <v>0.8</v>
      </c>
      <c r="F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 x14ac:dyDescent="0.15">
      <c r="A1" s="7" t="s">
        <v>263</v>
      </c>
      <c r="B1" s="7" t="s">
        <v>183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 x14ac:dyDescent="0.15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 x14ac:dyDescent="0.15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 x14ac:dyDescent="0.15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 x14ac:dyDescent="0.15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 x14ac:dyDescent="0.15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 x14ac:dyDescent="0.15">
      <c r="A8" s="7" t="s">
        <v>27</v>
      </c>
      <c r="B8" s="7" t="s">
        <v>6</v>
      </c>
      <c r="K8" s="67">
        <f>SUM(Distributions!C10:C11)</f>
        <v>0.19900000000000001</v>
      </c>
    </row>
    <row r="9" spans="1:11" x14ac:dyDescent="0.15">
      <c r="B9" s="7" t="s">
        <v>7</v>
      </c>
      <c r="K9" s="67">
        <f>SUM(Distributions!D10:D11)</f>
        <v>0.19900000000000001</v>
      </c>
    </row>
    <row r="10" spans="1:11" x14ac:dyDescent="0.15">
      <c r="B10" s="7" t="s">
        <v>8</v>
      </c>
      <c r="K10" s="67">
        <f>SUM(Distributions!E10:E11)</f>
        <v>0.182</v>
      </c>
    </row>
    <row r="11" spans="1:11" x14ac:dyDescent="0.15">
      <c r="B11" s="7" t="s">
        <v>9</v>
      </c>
      <c r="K11" s="67">
        <f>SUM(Distributions!F10:F11)</f>
        <v>0.151</v>
      </c>
    </row>
    <row r="12" spans="1:11" x14ac:dyDescent="0.15">
      <c r="B12" s="7" t="s">
        <v>10</v>
      </c>
      <c r="K12" s="67">
        <f>SUM(Distributions!G10:G11)</f>
        <v>0.126</v>
      </c>
    </row>
    <row r="14" spans="1:11" x14ac:dyDescent="0.15">
      <c r="A14" s="7" t="s">
        <v>194</v>
      </c>
      <c r="B14" s="7" t="s">
        <v>6</v>
      </c>
      <c r="K14" s="67">
        <f>'Prevalence of anaemia'!C3</f>
        <v>0.05</v>
      </c>
    </row>
    <row r="15" spans="1:11" x14ac:dyDescent="0.15">
      <c r="B15" s="7" t="s">
        <v>7</v>
      </c>
      <c r="K15" s="67">
        <f>'Prevalence of anaemia'!D3</f>
        <v>0.05</v>
      </c>
    </row>
    <row r="16" spans="1:11" x14ac:dyDescent="0.15">
      <c r="B16" s="7" t="s">
        <v>8</v>
      </c>
      <c r="K16" s="67">
        <f>'Prevalence of anaemia'!E3</f>
        <v>0.31079999999999997</v>
      </c>
    </row>
    <row r="17" spans="1:11" x14ac:dyDescent="0.15">
      <c r="B17" s="7" t="s">
        <v>9</v>
      </c>
      <c r="K17" s="67">
        <f>'Prevalence of anaemia'!F3</f>
        <v>0.23100000000000001</v>
      </c>
    </row>
    <row r="18" spans="1:11" x14ac:dyDescent="0.15">
      <c r="B18" s="7" t="s">
        <v>10</v>
      </c>
      <c r="K18" s="67">
        <f>'Prevalence of anaemia'!G3</f>
        <v>0.17934</v>
      </c>
    </row>
    <row r="19" spans="1:11" x14ac:dyDescent="0.15">
      <c r="B19" s="7" t="s">
        <v>108</v>
      </c>
      <c r="K19" s="67">
        <f>'Prevalence of anaemia'!H3</f>
        <v>0.23580000000000001</v>
      </c>
    </row>
    <row r="20" spans="1:11" x14ac:dyDescent="0.15">
      <c r="B20" s="7" t="s">
        <v>109</v>
      </c>
      <c r="K20" s="67">
        <f>'Prevalence of anaemia'!I3</f>
        <v>0.23580000000000001</v>
      </c>
    </row>
    <row r="21" spans="1:11" x14ac:dyDescent="0.15">
      <c r="B21" s="7" t="s">
        <v>110</v>
      </c>
      <c r="K21" s="67">
        <f>'Prevalence of anaemia'!J3</f>
        <v>0.23580000000000001</v>
      </c>
    </row>
    <row r="22" spans="1:11" x14ac:dyDescent="0.15">
      <c r="B22" s="7" t="s">
        <v>111</v>
      </c>
      <c r="K22" s="67">
        <f>'Prevalence of anaemia'!K3</f>
        <v>0.23580000000000001</v>
      </c>
    </row>
    <row r="23" spans="1:11" x14ac:dyDescent="0.15">
      <c r="B23" s="7" t="s">
        <v>104</v>
      </c>
      <c r="K23" s="67">
        <f>'Prevalence of anaemia'!L3</f>
        <v>0.2238</v>
      </c>
    </row>
    <row r="24" spans="1:11" x14ac:dyDescent="0.15">
      <c r="B24" s="7" t="s">
        <v>105</v>
      </c>
      <c r="K24" s="67">
        <f>'Prevalence of anaemia'!M3</f>
        <v>0.2238</v>
      </c>
    </row>
    <row r="25" spans="1:11" x14ac:dyDescent="0.15">
      <c r="B25" s="7" t="s">
        <v>106</v>
      </c>
      <c r="K25" s="67">
        <f>'Prevalence of anaemia'!N3</f>
        <v>0.2238</v>
      </c>
    </row>
    <row r="26" spans="1:11" x14ac:dyDescent="0.15">
      <c r="B26" s="7" t="s">
        <v>107</v>
      </c>
      <c r="K26" s="67">
        <f>'Prevalence of anaemia'!O3</f>
        <v>0.2238</v>
      </c>
    </row>
    <row r="28" spans="1:11" x14ac:dyDescent="0.15">
      <c r="A28" s="7" t="s">
        <v>36</v>
      </c>
      <c r="B28" s="7" t="s">
        <v>6</v>
      </c>
    </row>
    <row r="29" spans="1:11" x14ac:dyDescent="0.15">
      <c r="B29" s="7" t="s">
        <v>7</v>
      </c>
    </row>
    <row r="30" spans="1:11" x14ac:dyDescent="0.15">
      <c r="B30" s="7" t="s">
        <v>8</v>
      </c>
    </row>
    <row r="31" spans="1:11" x14ac:dyDescent="0.15">
      <c r="B31" s="7" t="s">
        <v>9</v>
      </c>
    </row>
    <row r="32" spans="1:11" x14ac:dyDescent="0.15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2"/>
  <sheetViews>
    <sheetView zoomScale="85" zoomScaleNormal="118" workbookViewId="0">
      <selection activeCell="D12" sqref="D1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120</v>
      </c>
      <c r="C4" s="3">
        <v>0</v>
      </c>
      <c r="D4" s="3">
        <v>0</v>
      </c>
      <c r="E4" s="116">
        <f>FracPoor</f>
        <v>0.36</v>
      </c>
      <c r="F4" s="116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" t="s">
        <v>72</v>
      </c>
      <c r="C5" s="3">
        <v>0</v>
      </c>
      <c r="D5" s="3">
        <v>0</v>
      </c>
      <c r="E5" s="116">
        <f>FracPoor*(1-FracRiskMalaria)</f>
        <v>0.32400000000000001</v>
      </c>
      <c r="F5" s="116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129</v>
      </c>
      <c r="C6" s="3">
        <v>0</v>
      </c>
      <c r="D6" s="3">
        <v>0</v>
      </c>
      <c r="E6" s="116">
        <f>FracPoor*FracRiskMalaria</f>
        <v>3.5999999999999997E-2</v>
      </c>
      <c r="F6" s="116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71</v>
      </c>
      <c r="C7" s="3">
        <v>0</v>
      </c>
      <c r="D7" s="3">
        <v>0</v>
      </c>
      <c r="E7" s="116">
        <f>1-FracRiskMalaria</f>
        <v>0.9</v>
      </c>
      <c r="F7" s="116">
        <f>1-FracRiskMalaria</f>
        <v>0.9</v>
      </c>
      <c r="G7" s="116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130</v>
      </c>
      <c r="C8" s="3">
        <v>0</v>
      </c>
      <c r="D8" s="3">
        <v>0</v>
      </c>
      <c r="E8" s="116">
        <f>FracRiskMalaria</f>
        <v>0.1</v>
      </c>
      <c r="F8" s="116">
        <f>FracRiskMalaria</f>
        <v>0.1</v>
      </c>
      <c r="G8" s="116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136</v>
      </c>
      <c r="C9" s="91">
        <v>0</v>
      </c>
      <c r="D9" s="116">
        <f>FracPoor</f>
        <v>0.36</v>
      </c>
      <c r="E9" s="116">
        <f>FracPoor</f>
        <v>0.36</v>
      </c>
      <c r="F9" s="116">
        <f>FracPoor</f>
        <v>0.36</v>
      </c>
      <c r="G9" s="116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270</v>
      </c>
      <c r="C12" s="140">
        <v>1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</row>
    <row r="14" spans="1:15" ht="15.75" customHeight="1" x14ac:dyDescent="0.15">
      <c r="A14" s="7" t="s">
        <v>70</v>
      </c>
      <c r="B14" t="s">
        <v>53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6">
        <f>FracPoor</f>
        <v>0.36</v>
      </c>
      <c r="I14" s="116">
        <f>FracPoor</f>
        <v>0.36</v>
      </c>
      <c r="J14" s="116">
        <f>FracPoor</f>
        <v>0.36</v>
      </c>
      <c r="K14" s="116">
        <f>FracPoor</f>
        <v>0.36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 x14ac:dyDescent="0.15">
      <c r="A15" s="7"/>
      <c r="B15" t="s">
        <v>128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8">
        <f>1-FracRiskMalaria</f>
        <v>0.9</v>
      </c>
      <c r="I15" s="118">
        <f>1-FracRiskMalaria</f>
        <v>0.9</v>
      </c>
      <c r="J15" s="118">
        <f>1-FracRiskMalaria</f>
        <v>0.9</v>
      </c>
      <c r="K15" s="118">
        <f>1-FracRiskMalaria</f>
        <v>0.9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16">
        <f>FracRiskMalaria</f>
        <v>0.1</v>
      </c>
      <c r="I16" s="116">
        <f>FracRiskMalaria</f>
        <v>0.1</v>
      </c>
      <c r="J16" s="116">
        <f>FracRiskMalaria</f>
        <v>0.1</v>
      </c>
      <c r="K16" s="116">
        <f>FracRiskMalaria</f>
        <v>0.1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s="4" t="s">
        <v>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19">
        <f>1-FracRiskMalaria</f>
        <v>0.9</v>
      </c>
      <c r="I17" s="119">
        <f>1-FracRiskMalaria</f>
        <v>0.9</v>
      </c>
      <c r="J17" s="119">
        <f>1-FracRiskMalaria</f>
        <v>0.9</v>
      </c>
      <c r="K17" s="119">
        <f>1-FracRiskMalaria</f>
        <v>0.9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132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9">
        <f t="shared" ref="H18:K19" si="0">FracRiskMalaria</f>
        <v>0.1</v>
      </c>
      <c r="I18" s="119">
        <f t="shared" si="0"/>
        <v>0.1</v>
      </c>
      <c r="J18" s="119">
        <f t="shared" si="0"/>
        <v>0.1</v>
      </c>
      <c r="K18" s="119">
        <f t="shared" si="0"/>
        <v>0.1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t="s">
        <v>112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19">
        <f t="shared" si="0"/>
        <v>0.1</v>
      </c>
      <c r="I19" s="119">
        <f t="shared" si="0"/>
        <v>0.1</v>
      </c>
      <c r="J19" s="119">
        <f t="shared" si="0"/>
        <v>0.1</v>
      </c>
      <c r="K19" s="119">
        <f t="shared" si="0"/>
        <v>0.1</v>
      </c>
      <c r="L19" s="3">
        <v>0</v>
      </c>
      <c r="M19" s="3">
        <v>0</v>
      </c>
      <c r="N19" s="3">
        <v>0</v>
      </c>
      <c r="O19" s="3">
        <v>0</v>
      </c>
    </row>
    <row r="21" spans="1:15" ht="15.75" customHeight="1" x14ac:dyDescent="0.15">
      <c r="A21" s="7" t="s">
        <v>78</v>
      </c>
      <c r="B21" t="s">
        <v>113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6">
        <f>FracPoor*(1-FracRiskMalaria)*1*FracSchoolAttendance</f>
        <v>0.114048</v>
      </c>
      <c r="M21" s="116">
        <v>0</v>
      </c>
      <c r="N21" s="116">
        <v>0</v>
      </c>
      <c r="O21" s="116">
        <v>0</v>
      </c>
    </row>
    <row r="22" spans="1:15" ht="15.75" customHeight="1" x14ac:dyDescent="0.15">
      <c r="B22" t="s">
        <v>114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6">
        <f>FracPoor*(1-FracRiskMalaria)*(0.7)*(1-FracSchoolAttendance)</f>
        <v>0.1469664</v>
      </c>
      <c r="M22" s="116">
        <f>FracPoor*(1-FracRiskMalaria)*(0.7)</f>
        <v>0.2268</v>
      </c>
      <c r="N22" s="116">
        <f>FracPoor*(1-FracRiskMalaria)*(0.7)</f>
        <v>0.2268</v>
      </c>
      <c r="O22" s="116">
        <f>FracPoor*(1-FracRiskMalaria)*(0.7)</f>
        <v>0.2268</v>
      </c>
    </row>
    <row r="23" spans="1:15" ht="15.75" customHeight="1" x14ac:dyDescent="0.15">
      <c r="B23" t="s">
        <v>115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6">
        <f>FracPoor*(1-FracRiskMalaria)*(0.3)*(1-FracSchoolAttendance)</f>
        <v>6.2985600000000003E-2</v>
      </c>
      <c r="M23" s="116">
        <f>FracPoor*(1-FracRiskMalaria)*(0.3)</f>
        <v>9.7199999999999995E-2</v>
      </c>
      <c r="N23" s="116">
        <f>FracPoor*(1-FracRiskMalaria)*(0.3)</f>
        <v>9.7199999999999995E-2</v>
      </c>
      <c r="O23" s="116">
        <f>FracPoor*(1-FracRiskMalaria)*(0.3)</f>
        <v>9.7199999999999995E-2</v>
      </c>
    </row>
    <row r="24" spans="1:15" ht="15.75" customHeight="1" x14ac:dyDescent="0.15">
      <c r="B24" t="s">
        <v>116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6">
        <f>(1-FracPoor)*(1-FracRiskMalaria)*1*FracSchoolAttendance</f>
        <v>0.20275200000000002</v>
      </c>
      <c r="M24" s="116">
        <v>0</v>
      </c>
      <c r="N24" s="116">
        <v>0</v>
      </c>
      <c r="O24" s="116">
        <v>0</v>
      </c>
    </row>
    <row r="25" spans="1:15" ht="15.75" customHeight="1" x14ac:dyDescent="0.15">
      <c r="B25" t="s">
        <v>117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6">
        <f>(1-FracPoor)*(1-FracRiskMalaria)*(0.49)*(1-FracSchoolAttendance)</f>
        <v>0.18289152000000003</v>
      </c>
      <c r="M25" s="116">
        <f>(1-FracPoor)*(1-FracRiskMalaria)*(0.49)</f>
        <v>0.28224000000000005</v>
      </c>
      <c r="N25" s="116">
        <f>(1-FracPoor)*(1-FracRiskMalaria)*(0.49)</f>
        <v>0.28224000000000005</v>
      </c>
      <c r="O25" s="116">
        <f>(1-FracPoor)*(1-FracRiskMalaria)*(0.49)</f>
        <v>0.28224000000000005</v>
      </c>
    </row>
    <row r="26" spans="1:15" ht="15.75" customHeight="1" x14ac:dyDescent="0.15">
      <c r="B26" t="s">
        <v>118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6">
        <f>(1-FracPoor)*(1-FracRiskMalaria)*(0.21)*(1-FracSchoolAttendance)</f>
        <v>7.8382080000000007E-2</v>
      </c>
      <c r="M26" s="116">
        <f>(1-FracPoor)*(1-FracRiskMalaria)*(0.21)</f>
        <v>0.12096000000000001</v>
      </c>
      <c r="N26" s="116">
        <f>(1-FracPoor)*(1-FracRiskMalaria)*(0.21)</f>
        <v>0.12096000000000001</v>
      </c>
      <c r="O26" s="116">
        <f>(1-FracPoor)*(1-FracRiskMalaria)*(0.21)</f>
        <v>0.12096000000000001</v>
      </c>
    </row>
    <row r="27" spans="1:15" ht="15.75" customHeight="1" x14ac:dyDescent="0.15">
      <c r="B27" t="s">
        <v>119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6">
        <f>(1-FracPoor)*(1-FracRiskMalaria)*(0.3)*(1-FracSchoolAttendance)</f>
        <v>0.11197440000000002</v>
      </c>
      <c r="M27" s="116">
        <f>(1-FracPoor)*(1-FracRiskMalaria)*(0.3)</f>
        <v>0.17280000000000001</v>
      </c>
      <c r="N27" s="116">
        <f>(1-FracPoor)*(1-FracRiskMalaria)*(0.3)</f>
        <v>0.17280000000000001</v>
      </c>
      <c r="O27" s="116">
        <f>(1-FracPoor)*(1-FracRiskMalaria)*(0.3)</f>
        <v>0.17280000000000001</v>
      </c>
    </row>
    <row r="28" spans="1:15" ht="15.75" customHeight="1" x14ac:dyDescent="0.15">
      <c r="A28" s="7"/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6">
        <f>FracPoor*(FracRiskMalaria)*1*FracSchoolAttendance</f>
        <v>1.2671999999999998E-2</v>
      </c>
      <c r="M28" s="116">
        <v>0</v>
      </c>
      <c r="N28" s="116">
        <v>0</v>
      </c>
      <c r="O28" s="116"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6">
        <f>FracPoor*(FracRiskMalaria)*(0.7)*(1-FracSchoolAttendance)</f>
        <v>1.63296E-2</v>
      </c>
      <c r="M29" s="116">
        <f>FracPoor*(FracRiskMalaria)*(0.7)</f>
        <v>2.5199999999999997E-2</v>
      </c>
      <c r="N29" s="116">
        <f>FracPoor*(FracRiskMalaria)*(0.7)</f>
        <v>2.5199999999999997E-2</v>
      </c>
      <c r="O29" s="116">
        <f>FracPoor*(FracRiskMalaria)*(0.7)</f>
        <v>2.5199999999999997E-2</v>
      </c>
    </row>
    <row r="30" spans="1:15" ht="15.75" customHeight="1" x14ac:dyDescent="0.15">
      <c r="B30" t="s">
        <v>123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6">
        <f>FracPoor*(FracRiskMalaria)*(0.3)*(1-FracSchoolAttendance)</f>
        <v>6.9983999999999992E-3</v>
      </c>
      <c r="M30" s="116">
        <f>FracPoor*(FracRiskMalaria)*(0.3)</f>
        <v>1.0799999999999999E-2</v>
      </c>
      <c r="N30" s="116">
        <f>FracPoor*(FracRiskMalaria)*(0.3)</f>
        <v>1.0799999999999999E-2</v>
      </c>
      <c r="O30" s="116">
        <f>FracPoor*(FracRiskMalaria)*(0.3)</f>
        <v>1.0799999999999999E-2</v>
      </c>
    </row>
    <row r="31" spans="1:15" ht="15.75" customHeight="1" x14ac:dyDescent="0.15">
      <c r="B31" t="s">
        <v>124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6">
        <f>(1-FracPoor)*(FracRiskMalaria)*1*FracSchoolAttendance</f>
        <v>2.2527999999999999E-2</v>
      </c>
      <c r="M31" s="116">
        <v>0</v>
      </c>
      <c r="N31" s="116">
        <v>0</v>
      </c>
      <c r="O31" s="116">
        <v>0</v>
      </c>
    </row>
    <row r="32" spans="1:15" ht="15.75" customHeight="1" x14ac:dyDescent="0.15">
      <c r="B32" t="s">
        <v>125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6">
        <f>(1-FracPoor)*(FracRiskMalaria)*(0.49)*(1-FracSchoolAttendance)</f>
        <v>2.0321280000000001E-2</v>
      </c>
      <c r="M32" s="116">
        <f>(1-FracPoor)*(FracRiskMalaria)*(0.49)</f>
        <v>3.1359999999999999E-2</v>
      </c>
      <c r="N32" s="116">
        <f>(1-FracPoor)*(FracRiskMalaria)*(0.49)</f>
        <v>3.1359999999999999E-2</v>
      </c>
      <c r="O32" s="116">
        <f>(1-FracPoor)*(FracRiskMalaria)*(0.49)</f>
        <v>3.1359999999999999E-2</v>
      </c>
    </row>
    <row r="33" spans="1:15" ht="15.75" customHeight="1" x14ac:dyDescent="0.15">
      <c r="B33" t="s">
        <v>126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6">
        <f>(1-FracPoor)*(FracRiskMalaria)*(0.21)*(1-FracSchoolAttendance)</f>
        <v>8.7091200000000007E-3</v>
      </c>
      <c r="M33" s="116">
        <f>(1-FracPoor)*(FracRiskMalaria)*(0.21)</f>
        <v>1.3440000000000001E-2</v>
      </c>
      <c r="N33" s="116">
        <f>(1-FracPoor)*(FracRiskMalaria)*(0.21)</f>
        <v>1.3440000000000001E-2</v>
      </c>
      <c r="O33" s="116">
        <f>(1-FracPoor)*(FracRiskMalaria)*(0.21)</f>
        <v>1.3440000000000001E-2</v>
      </c>
    </row>
    <row r="34" spans="1:15" ht="15.75" customHeight="1" x14ac:dyDescent="0.15">
      <c r="B34" t="s">
        <v>127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6">
        <f>(1-FracPoor)*(FracRiskMalaria)*(0.3)*(1-FracSchoolAttendance)</f>
        <v>1.2441599999999999E-2</v>
      </c>
      <c r="M34" s="116">
        <f>(1-FracPoor)*(FracRiskMalaria)*(0.3)</f>
        <v>1.9199999999999998E-2</v>
      </c>
      <c r="N34" s="116">
        <f>(1-FracPoor)*(FracRiskMalaria)*(0.3)</f>
        <v>1.9199999999999998E-2</v>
      </c>
      <c r="O34" s="116">
        <f>(1-FracPoor)*(FracRiskMalaria)*(0.3)</f>
        <v>1.9199999999999998E-2</v>
      </c>
    </row>
    <row r="35" spans="1:15" ht="15.75" customHeight="1" x14ac:dyDescent="0.15">
      <c r="B35" t="s">
        <v>178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17">
        <f>FPunmetNeed + FPCov</f>
        <v>0.1</v>
      </c>
      <c r="M35" s="117">
        <f>FPunmetNeed + FPCov</f>
        <v>0.1</v>
      </c>
      <c r="N35" s="117">
        <f>FPunmetNeed + FPCov</f>
        <v>0.1</v>
      </c>
      <c r="O35" s="117">
        <f>FPunmetNeed + FPCov</f>
        <v>0.1</v>
      </c>
    </row>
    <row r="36" spans="1:15" ht="15.75" customHeight="1" x14ac:dyDescent="0.15">
      <c r="B36" s="33" t="s">
        <v>256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2">
        <v>0</v>
      </c>
      <c r="J36" s="32">
        <v>0</v>
      </c>
      <c r="K36" s="32">
        <v>0</v>
      </c>
      <c r="L36" s="131">
        <f>SUM(NumNonPW)/SUM(WRAPop)</f>
        <v>0.91590132125078794</v>
      </c>
      <c r="M36" s="131">
        <f>SUM(NumNonPW)/SUM(WRAPop)</f>
        <v>0.91590132125078794</v>
      </c>
      <c r="N36" s="131">
        <f>SUM(NumNonPW)/SUM(WRAPop)</f>
        <v>0.91590132125078794</v>
      </c>
      <c r="O36" s="131">
        <f>SUM(NumNonPW)/SUM(WRAPop)</f>
        <v>0.91590132125078794</v>
      </c>
    </row>
    <row r="37" spans="1:15" ht="15.75" customHeight="1" x14ac:dyDescent="0.15">
      <c r="B37" s="9"/>
      <c r="C37" s="3"/>
      <c r="D37" s="3"/>
      <c r="E37" s="87"/>
      <c r="F37" s="87"/>
      <c r="G37" s="87"/>
      <c r="H37" s="87"/>
      <c r="I37" s="87"/>
    </row>
    <row r="38" spans="1:15" ht="15.75" customHeight="1" x14ac:dyDescent="0.15">
      <c r="A38" s="7" t="s">
        <v>76</v>
      </c>
      <c r="B38" t="s">
        <v>246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 x14ac:dyDescent="0.15">
      <c r="B39" t="s">
        <v>247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248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249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 x14ac:dyDescent="0.15">
      <c r="B44" t="s">
        <v>252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s="4" t="s">
        <v>253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255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A48" s="8"/>
      <c r="B48" s="9" t="s">
        <v>75</v>
      </c>
      <c r="C48" s="119">
        <f t="shared" ref="C48:O48" si="1">FracRiskMalaria</f>
        <v>0.1</v>
      </c>
      <c r="D48" s="119">
        <f t="shared" si="1"/>
        <v>0.1</v>
      </c>
      <c r="E48" s="119">
        <f t="shared" si="1"/>
        <v>0.1</v>
      </c>
      <c r="F48" s="119">
        <f t="shared" si="1"/>
        <v>0.1</v>
      </c>
      <c r="G48" s="119">
        <f t="shared" si="1"/>
        <v>0.1</v>
      </c>
      <c r="H48" s="119">
        <f t="shared" si="1"/>
        <v>0.1</v>
      </c>
      <c r="I48" s="119">
        <f t="shared" si="1"/>
        <v>0.1</v>
      </c>
      <c r="J48" s="119">
        <f t="shared" si="1"/>
        <v>0.1</v>
      </c>
      <c r="K48" s="119">
        <f t="shared" si="1"/>
        <v>0.1</v>
      </c>
      <c r="L48" s="119">
        <f t="shared" si="1"/>
        <v>0.1</v>
      </c>
      <c r="M48" s="119">
        <f t="shared" si="1"/>
        <v>0.1</v>
      </c>
      <c r="N48" s="119">
        <f t="shared" si="1"/>
        <v>0.1</v>
      </c>
      <c r="O48" s="119">
        <f t="shared" si="1"/>
        <v>0.1</v>
      </c>
    </row>
    <row r="49" spans="2:15" s="8" customFormat="1" ht="15.75" customHeight="1" x14ac:dyDescent="0.15">
      <c r="B49" s="9" t="s">
        <v>137</v>
      </c>
      <c r="C49" s="91">
        <v>0</v>
      </c>
      <c r="D49" s="91">
        <v>0</v>
      </c>
      <c r="E49" s="119">
        <f t="shared" ref="E49:O49" si="2">FracEatingWheat</f>
        <v>0.12</v>
      </c>
      <c r="F49" s="119">
        <f t="shared" si="2"/>
        <v>0.12</v>
      </c>
      <c r="G49" s="119">
        <f t="shared" si="2"/>
        <v>0.12</v>
      </c>
      <c r="H49" s="119">
        <f t="shared" si="2"/>
        <v>0.12</v>
      </c>
      <c r="I49" s="119">
        <f t="shared" si="2"/>
        <v>0.12</v>
      </c>
      <c r="J49" s="119">
        <f t="shared" si="2"/>
        <v>0.12</v>
      </c>
      <c r="K49" s="119">
        <f t="shared" si="2"/>
        <v>0.12</v>
      </c>
      <c r="L49" s="119">
        <f t="shared" si="2"/>
        <v>0.12</v>
      </c>
      <c r="M49" s="119">
        <f t="shared" si="2"/>
        <v>0.12</v>
      </c>
      <c r="N49" s="119">
        <f t="shared" si="2"/>
        <v>0.12</v>
      </c>
      <c r="O49" s="119">
        <f t="shared" si="2"/>
        <v>0.12</v>
      </c>
    </row>
    <row r="50" spans="2:15" s="8" customFormat="1" ht="15.75" customHeight="1" x14ac:dyDescent="0.15">
      <c r="B50" s="9" t="s">
        <v>138</v>
      </c>
      <c r="C50" s="91">
        <v>0</v>
      </c>
      <c r="D50" s="91">
        <v>0</v>
      </c>
      <c r="E50" s="118">
        <f t="shared" ref="E50:O50" si="3">FracEatMaize</f>
        <v>0.05</v>
      </c>
      <c r="F50" s="118">
        <f t="shared" si="3"/>
        <v>0.05</v>
      </c>
      <c r="G50" s="118">
        <f t="shared" si="3"/>
        <v>0.05</v>
      </c>
      <c r="H50" s="118">
        <f t="shared" si="3"/>
        <v>0.05</v>
      </c>
      <c r="I50" s="118">
        <f t="shared" si="3"/>
        <v>0.05</v>
      </c>
      <c r="J50" s="118">
        <f t="shared" si="3"/>
        <v>0.05</v>
      </c>
      <c r="K50" s="118">
        <f t="shared" si="3"/>
        <v>0.05</v>
      </c>
      <c r="L50" s="118">
        <f t="shared" si="3"/>
        <v>0.05</v>
      </c>
      <c r="M50" s="118">
        <f t="shared" si="3"/>
        <v>0.05</v>
      </c>
      <c r="N50" s="118">
        <f t="shared" si="3"/>
        <v>0.05</v>
      </c>
      <c r="O50" s="118">
        <f t="shared" si="3"/>
        <v>0.05</v>
      </c>
    </row>
    <row r="51" spans="2:15" s="8" customFormat="1" ht="15.75" customHeight="1" x14ac:dyDescent="0.15">
      <c r="B51" s="9" t="s">
        <v>139</v>
      </c>
      <c r="C51" s="91">
        <v>0</v>
      </c>
      <c r="D51" s="91">
        <v>0</v>
      </c>
      <c r="E51" s="118">
        <f t="shared" ref="E51:O51" si="4">FracEatRice</f>
        <v>0.8</v>
      </c>
      <c r="F51" s="118">
        <f t="shared" si="4"/>
        <v>0.8</v>
      </c>
      <c r="G51" s="118">
        <f t="shared" si="4"/>
        <v>0.8</v>
      </c>
      <c r="H51" s="118">
        <f t="shared" si="4"/>
        <v>0.8</v>
      </c>
      <c r="I51" s="118">
        <f t="shared" si="4"/>
        <v>0.8</v>
      </c>
      <c r="J51" s="118">
        <f t="shared" si="4"/>
        <v>0.8</v>
      </c>
      <c r="K51" s="118">
        <f t="shared" si="4"/>
        <v>0.8</v>
      </c>
      <c r="L51" s="118">
        <f t="shared" si="4"/>
        <v>0.8</v>
      </c>
      <c r="M51" s="118">
        <f t="shared" si="4"/>
        <v>0.8</v>
      </c>
      <c r="N51" s="118">
        <f t="shared" si="4"/>
        <v>0.8</v>
      </c>
      <c r="O51" s="118">
        <f t="shared" si="4"/>
        <v>0.8</v>
      </c>
    </row>
    <row r="52" spans="2:15" ht="15" customHeight="1" x14ac:dyDescent="0.15">
      <c r="B52" s="4" t="s">
        <v>91</v>
      </c>
      <c r="C52" s="3">
        <v>0</v>
      </c>
      <c r="D52" s="3">
        <v>0</v>
      </c>
      <c r="E52" s="23">
        <v>1</v>
      </c>
      <c r="F52" s="23">
        <v>1</v>
      </c>
      <c r="G52" s="23">
        <v>1</v>
      </c>
      <c r="H52" s="23">
        <v>1</v>
      </c>
      <c r="I52" s="23">
        <v>1</v>
      </c>
      <c r="J52" s="23">
        <v>1</v>
      </c>
      <c r="K52" s="23">
        <v>1</v>
      </c>
      <c r="L52" s="23">
        <v>1</v>
      </c>
      <c r="M52" s="23">
        <v>1</v>
      </c>
      <c r="N52" s="23">
        <v>1</v>
      </c>
      <c r="O52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5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 x14ac:dyDescent="0.15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 x14ac:dyDescent="0.15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 x14ac:dyDescent="0.15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 x14ac:dyDescent="0.15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 x14ac:dyDescent="0.15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 x14ac:dyDescent="0.15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 x14ac:dyDescent="0.15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 x14ac:dyDescent="0.15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 x14ac:dyDescent="0.15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 x14ac:dyDescent="0.15">
      <c r="B12" s="4" t="s">
        <v>270</v>
      </c>
      <c r="C12" s="92">
        <v>1</v>
      </c>
      <c r="D12" s="92">
        <v>1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15"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</row>
    <row r="14" spans="1:15" ht="15.75" customHeight="1" x14ac:dyDescent="0.15">
      <c r="A14" s="7" t="s">
        <v>70</v>
      </c>
      <c r="B14" t="s">
        <v>53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 x14ac:dyDescent="0.15">
      <c r="A15" s="7"/>
      <c r="B15" t="s">
        <v>128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 x14ac:dyDescent="0.15">
      <c r="B16" t="s">
        <v>131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 x14ac:dyDescent="0.15">
      <c r="B17" s="4" t="s">
        <v>74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5.75" customHeight="1" x14ac:dyDescent="0.15">
      <c r="B18" s="4" t="s">
        <v>132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 x14ac:dyDescent="0.15">
      <c r="B19" t="s">
        <v>112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1</v>
      </c>
      <c r="I19" s="32">
        <v>1</v>
      </c>
      <c r="J19" s="32">
        <v>1</v>
      </c>
      <c r="K19" s="32">
        <v>1</v>
      </c>
      <c r="L19" s="32">
        <v>0</v>
      </c>
      <c r="M19" s="32">
        <v>0</v>
      </c>
      <c r="N19" s="32">
        <v>0</v>
      </c>
      <c r="O19" s="32">
        <v>0</v>
      </c>
    </row>
    <row r="20" spans="1:15" ht="16" customHeight="1" x14ac:dyDescent="0.15">
      <c r="B20" t="s">
        <v>154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 x14ac:dyDescent="0.15">
      <c r="B21" t="s">
        <v>155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 x14ac:dyDescent="0.15">
      <c r="B22" t="s">
        <v>156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</row>
    <row r="23" spans="1:15" ht="15.75" customHeight="1" x14ac:dyDescent="0.15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1:15" ht="15.75" customHeight="1" x14ac:dyDescent="0.15">
      <c r="A24" s="7" t="s">
        <v>78</v>
      </c>
      <c r="B24" t="s">
        <v>113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0</v>
      </c>
      <c r="N24" s="32">
        <v>0</v>
      </c>
      <c r="O24" s="32">
        <v>0</v>
      </c>
    </row>
    <row r="25" spans="1:15" ht="15.75" customHeight="1" x14ac:dyDescent="0.15">
      <c r="B25" t="s">
        <v>114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 x14ac:dyDescent="0.15">
      <c r="B26" t="s">
        <v>115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1</v>
      </c>
      <c r="N26" s="32">
        <v>1</v>
      </c>
      <c r="O26" s="32">
        <v>1</v>
      </c>
    </row>
    <row r="27" spans="1:15" ht="15.75" customHeight="1" x14ac:dyDescent="0.15">
      <c r="B27" t="s">
        <v>116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0</v>
      </c>
      <c r="N27" s="32">
        <v>0</v>
      </c>
      <c r="O27" s="32">
        <v>0</v>
      </c>
    </row>
    <row r="28" spans="1:15" ht="15.75" customHeight="1" x14ac:dyDescent="0.15">
      <c r="B28" t="s">
        <v>117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 x14ac:dyDescent="0.15">
      <c r="B29" t="s">
        <v>118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 x14ac:dyDescent="0.15">
      <c r="B30" t="s">
        <v>119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1</v>
      </c>
      <c r="N30" s="32">
        <v>1</v>
      </c>
      <c r="O30" s="32">
        <v>1</v>
      </c>
    </row>
    <row r="31" spans="1:15" ht="15.75" customHeight="1" x14ac:dyDescent="0.15">
      <c r="A31" s="7"/>
      <c r="B31" t="s">
        <v>121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0</v>
      </c>
      <c r="N31" s="32">
        <v>0</v>
      </c>
      <c r="O31" s="32">
        <v>0</v>
      </c>
    </row>
    <row r="32" spans="1:15" ht="15.75" customHeight="1" x14ac:dyDescent="0.15">
      <c r="B32" t="s">
        <v>122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 x14ac:dyDescent="0.15">
      <c r="B33" t="s">
        <v>123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1</v>
      </c>
      <c r="N33" s="32">
        <v>1</v>
      </c>
      <c r="O33" s="32">
        <v>1</v>
      </c>
    </row>
    <row r="34" spans="1:15" ht="15.75" customHeight="1" x14ac:dyDescent="0.15">
      <c r="B34" t="s">
        <v>124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0</v>
      </c>
      <c r="N34" s="32">
        <v>0</v>
      </c>
      <c r="O34" s="32">
        <v>0</v>
      </c>
    </row>
    <row r="35" spans="1:15" ht="15.75" customHeight="1" x14ac:dyDescent="0.15">
      <c r="B35" t="s">
        <v>125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 x14ac:dyDescent="0.15">
      <c r="B36" t="s">
        <v>126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 x14ac:dyDescent="0.15">
      <c r="B37" t="s">
        <v>127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1</v>
      </c>
      <c r="M37" s="32">
        <v>1</v>
      </c>
      <c r="N37" s="32">
        <v>1</v>
      </c>
      <c r="O37" s="32">
        <v>1</v>
      </c>
    </row>
    <row r="38" spans="1:15" ht="15.75" customHeight="1" x14ac:dyDescent="0.15">
      <c r="B38" t="s">
        <v>178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95">
        <v>1</v>
      </c>
      <c r="M38" s="95">
        <v>1</v>
      </c>
      <c r="N38" s="95">
        <v>1</v>
      </c>
      <c r="O38" s="95">
        <v>1</v>
      </c>
    </row>
    <row r="39" spans="1:15" ht="15.75" customHeight="1" x14ac:dyDescent="0.15">
      <c r="B39" s="8" t="s">
        <v>256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1</v>
      </c>
      <c r="M39" s="32">
        <v>1</v>
      </c>
      <c r="N39" s="32">
        <v>1</v>
      </c>
      <c r="O39" s="32">
        <v>1</v>
      </c>
    </row>
    <row r="40" spans="1:15" ht="15.75" customHeight="1" x14ac:dyDescent="0.15">
      <c r="B40" s="9"/>
      <c r="C40" s="32"/>
      <c r="D40" s="32"/>
      <c r="E40" s="96"/>
      <c r="F40" s="96"/>
      <c r="G40" s="96"/>
      <c r="H40" s="96"/>
      <c r="I40" s="96"/>
      <c r="J40" s="94"/>
      <c r="K40" s="94"/>
      <c r="L40" s="94"/>
      <c r="M40" s="94"/>
      <c r="N40" s="94"/>
      <c r="O40" s="94"/>
    </row>
    <row r="41" spans="1:15" ht="15.75" customHeight="1" x14ac:dyDescent="0.15">
      <c r="A41" s="7" t="s">
        <v>76</v>
      </c>
      <c r="B41" t="s">
        <v>246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t="s">
        <v>247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 x14ac:dyDescent="0.15">
      <c r="B43" t="s">
        <v>248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 x14ac:dyDescent="0.15">
      <c r="B44" t="s">
        <v>249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 x14ac:dyDescent="0.15">
      <c r="B45" t="s">
        <v>250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32">
        <v>1</v>
      </c>
      <c r="N45" s="32">
        <v>1</v>
      </c>
      <c r="O45" s="32">
        <v>1</v>
      </c>
    </row>
    <row r="46" spans="1:15" ht="15.75" customHeight="1" x14ac:dyDescent="0.15">
      <c r="B46" t="s">
        <v>251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 x14ac:dyDescent="0.15">
      <c r="B47" t="s">
        <v>252</v>
      </c>
      <c r="C47" s="32">
        <v>1</v>
      </c>
      <c r="D47" s="32">
        <v>1</v>
      </c>
      <c r="E47" s="32">
        <v>1</v>
      </c>
      <c r="F47" s="32">
        <v>1</v>
      </c>
      <c r="G47" s="32">
        <v>1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 x14ac:dyDescent="0.15">
      <c r="B48" s="4" t="s">
        <v>253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 x14ac:dyDescent="0.15">
      <c r="B49" s="4" t="s">
        <v>254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 x14ac:dyDescent="0.15">
      <c r="B50" s="4" t="s">
        <v>255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1</v>
      </c>
      <c r="I50" s="32">
        <v>1</v>
      </c>
      <c r="J50" s="32">
        <v>1</v>
      </c>
      <c r="K50" s="32">
        <v>1</v>
      </c>
      <c r="L50" s="32">
        <v>0</v>
      </c>
      <c r="M50" s="32">
        <v>0</v>
      </c>
      <c r="N50" s="32">
        <v>0</v>
      </c>
      <c r="O50" s="32">
        <v>0</v>
      </c>
    </row>
    <row r="51" spans="1:15" ht="15.75" customHeight="1" x14ac:dyDescent="0.15">
      <c r="A51" s="8"/>
      <c r="B51" s="9" t="s">
        <v>75</v>
      </c>
      <c r="C51" s="95">
        <v>1</v>
      </c>
      <c r="D51" s="95">
        <v>1</v>
      </c>
      <c r="E51" s="95">
        <v>1</v>
      </c>
      <c r="F51" s="95">
        <v>1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1</v>
      </c>
    </row>
    <row r="52" spans="1:15" s="8" customFormat="1" ht="15.75" customHeight="1" x14ac:dyDescent="0.15">
      <c r="B52" s="9" t="s">
        <v>137</v>
      </c>
      <c r="C52" s="92">
        <v>1</v>
      </c>
      <c r="D52" s="92">
        <v>0</v>
      </c>
      <c r="E52" s="97">
        <v>1</v>
      </c>
      <c r="F52" s="97">
        <v>1</v>
      </c>
      <c r="G52" s="97">
        <v>1</v>
      </c>
      <c r="H52" s="97">
        <v>1</v>
      </c>
      <c r="I52" s="97">
        <v>1</v>
      </c>
      <c r="J52" s="97">
        <v>1</v>
      </c>
      <c r="K52" s="97">
        <v>1</v>
      </c>
      <c r="L52" s="97">
        <v>1</v>
      </c>
      <c r="M52" s="97">
        <v>1</v>
      </c>
      <c r="N52" s="97">
        <v>1</v>
      </c>
      <c r="O52" s="97">
        <v>1</v>
      </c>
    </row>
    <row r="53" spans="1:15" s="8" customFormat="1" ht="15.75" customHeight="1" x14ac:dyDescent="0.15">
      <c r="B53" s="9" t="s">
        <v>138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s="8" customFormat="1" ht="15.75" customHeight="1" x14ac:dyDescent="0.15">
      <c r="B54" s="9" t="s">
        <v>139</v>
      </c>
      <c r="C54" s="92">
        <v>1</v>
      </c>
      <c r="D54" s="92">
        <v>0</v>
      </c>
      <c r="E54" s="92">
        <v>1</v>
      </c>
      <c r="F54" s="92">
        <v>1</v>
      </c>
      <c r="G54" s="92">
        <v>1</v>
      </c>
      <c r="H54" s="92">
        <v>1</v>
      </c>
      <c r="I54" s="92">
        <v>1</v>
      </c>
      <c r="J54" s="92">
        <v>1</v>
      </c>
      <c r="K54" s="92">
        <v>1</v>
      </c>
      <c r="L54" s="92">
        <v>1</v>
      </c>
      <c r="M54" s="92">
        <v>1</v>
      </c>
      <c r="N54" s="92">
        <v>1</v>
      </c>
      <c r="O54" s="92">
        <v>1</v>
      </c>
    </row>
    <row r="55" spans="1:15" ht="15" customHeight="1" x14ac:dyDescent="0.15">
      <c r="B55" s="4" t="s">
        <v>91</v>
      </c>
      <c r="C55" s="3">
        <v>1</v>
      </c>
      <c r="D55" s="3">
        <v>0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23">
        <v>1</v>
      </c>
      <c r="K55" s="23">
        <v>1</v>
      </c>
      <c r="L55" s="23">
        <v>1</v>
      </c>
      <c r="M55" s="23">
        <v>1</v>
      </c>
      <c r="N55" s="23">
        <v>1</v>
      </c>
      <c r="O55" s="2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2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193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t="str">
        <f>'Programs to include'!A2</f>
        <v>Balanced energy-protein supplementation</v>
      </c>
      <c r="I2" t="s">
        <v>158</v>
      </c>
    </row>
    <row r="3" spans="1:11" x14ac:dyDescent="0.15">
      <c r="A3" t="str">
        <f>'Programs to include'!A3</f>
        <v>Birth age program</v>
      </c>
      <c r="K3" t="s">
        <v>158</v>
      </c>
    </row>
    <row r="4" spans="1:11" x14ac:dyDescent="0.15">
      <c r="A4" t="str">
        <f>'Programs to include'!A4</f>
        <v>Calcium supplementation</v>
      </c>
      <c r="H4" t="s">
        <v>158</v>
      </c>
    </row>
    <row r="5" spans="1:11" x14ac:dyDescent="0.15">
      <c r="A5" t="str">
        <f>'Programs to include'!A5</f>
        <v>Cash transfers</v>
      </c>
      <c r="D5" t="s">
        <v>158</v>
      </c>
    </row>
    <row r="6" spans="1:11" x14ac:dyDescent="0.15">
      <c r="A6" t="str">
        <f>'Programs to include'!A6</f>
        <v>Delayed cord clamping</v>
      </c>
      <c r="C6" t="s">
        <v>158</v>
      </c>
    </row>
    <row r="7" spans="1:11" x14ac:dyDescent="0.15">
      <c r="A7" t="str">
        <f>'Programs to include'!A7</f>
        <v>Family Planning</v>
      </c>
      <c r="J7" t="s">
        <v>158</v>
      </c>
    </row>
    <row r="8" spans="1:11" x14ac:dyDescent="0.15">
      <c r="A8" t="str">
        <f>'Programs to include'!A8</f>
        <v>IFA fortification of maize</v>
      </c>
      <c r="C8" t="s">
        <v>158</v>
      </c>
      <c r="H8" t="s">
        <v>158</v>
      </c>
    </row>
    <row r="9" spans="1:11" x14ac:dyDescent="0.15">
      <c r="A9" t="str">
        <f>'Programs to include'!A9</f>
        <v>IFA fortification of rice</v>
      </c>
      <c r="C9" t="s">
        <v>158</v>
      </c>
      <c r="H9" t="s">
        <v>158</v>
      </c>
    </row>
    <row r="10" spans="1:11" x14ac:dyDescent="0.15">
      <c r="A10" t="str">
        <f>'Programs to include'!A10</f>
        <v>IFA fortification of wheat flour</v>
      </c>
      <c r="C10" t="s">
        <v>158</v>
      </c>
      <c r="H10" t="s">
        <v>158</v>
      </c>
    </row>
    <row r="11" spans="1:11" x14ac:dyDescent="0.15">
      <c r="A11" t="str">
        <f>'Programs to include'!A11</f>
        <v>IFAS not poor: community</v>
      </c>
      <c r="C11" t="s">
        <v>158</v>
      </c>
    </row>
    <row r="12" spans="1:11" x14ac:dyDescent="0.15">
      <c r="A12" t="str">
        <f>'Programs to include'!A12</f>
        <v>IFAS not poor: community (malaria area)</v>
      </c>
      <c r="C12" t="s">
        <v>158</v>
      </c>
    </row>
    <row r="13" spans="1:11" x14ac:dyDescent="0.15">
      <c r="A13" t="str">
        <f>'Programs to include'!A13</f>
        <v>IFAS not poor: hospital</v>
      </c>
      <c r="C13" t="s">
        <v>158</v>
      </c>
    </row>
    <row r="14" spans="1:11" x14ac:dyDescent="0.15">
      <c r="A14" t="str">
        <f>'Programs to include'!A14</f>
        <v>IFAS not poor: hospital (malaria area)</v>
      </c>
      <c r="C14" t="s">
        <v>158</v>
      </c>
    </row>
    <row r="15" spans="1:11" x14ac:dyDescent="0.15">
      <c r="A15" t="str">
        <f>'Programs to include'!A15</f>
        <v>IFAS not poor: retailer</v>
      </c>
      <c r="C15" t="s">
        <v>158</v>
      </c>
    </row>
    <row r="16" spans="1:11" x14ac:dyDescent="0.15">
      <c r="A16" t="str">
        <f>'Programs to include'!A16</f>
        <v>IFAS not poor: retailer (malaria area)</v>
      </c>
      <c r="C16" t="s">
        <v>158</v>
      </c>
    </row>
    <row r="17" spans="1:9" x14ac:dyDescent="0.15">
      <c r="A17" t="str">
        <f>'Programs to include'!A17</f>
        <v>IFAS not poor: school</v>
      </c>
      <c r="C17" t="s">
        <v>158</v>
      </c>
    </row>
    <row r="18" spans="1:9" x14ac:dyDescent="0.15">
      <c r="A18" t="str">
        <f>'Programs to include'!A18</f>
        <v>IFAS not poor: school (malaria area)</v>
      </c>
      <c r="C18" t="s">
        <v>158</v>
      </c>
    </row>
    <row r="19" spans="1:9" x14ac:dyDescent="0.15">
      <c r="A19" t="str">
        <f>'Programs to include'!A19</f>
        <v>IFAS poor: community</v>
      </c>
      <c r="C19" t="s">
        <v>158</v>
      </c>
    </row>
    <row r="20" spans="1:9" x14ac:dyDescent="0.15">
      <c r="A20" t="str">
        <f>'Programs to include'!A20</f>
        <v>IFAS poor: community (malaria area)</v>
      </c>
      <c r="C20" t="s">
        <v>158</v>
      </c>
    </row>
    <row r="21" spans="1:9" x14ac:dyDescent="0.15">
      <c r="A21" t="str">
        <f>'Programs to include'!A21</f>
        <v>IFAS poor: hospital</v>
      </c>
      <c r="C21" t="s">
        <v>158</v>
      </c>
    </row>
    <row r="22" spans="1:9" x14ac:dyDescent="0.15">
      <c r="A22" t="str">
        <f>'Programs to include'!A22</f>
        <v>IFAS poor: hospital (malaria area)</v>
      </c>
      <c r="C22" t="s">
        <v>158</v>
      </c>
    </row>
    <row r="23" spans="1:9" x14ac:dyDescent="0.15">
      <c r="A23" t="str">
        <f>'Programs to include'!A23</f>
        <v>IFAS poor: school</v>
      </c>
      <c r="C23" t="s">
        <v>158</v>
      </c>
    </row>
    <row r="24" spans="1:9" x14ac:dyDescent="0.15">
      <c r="A24" t="str">
        <f>'Programs to include'!A24</f>
        <v>IFAS poor: school (malaria area)</v>
      </c>
      <c r="C24" t="s">
        <v>158</v>
      </c>
    </row>
    <row r="25" spans="1:9" x14ac:dyDescent="0.15">
      <c r="A25" t="str">
        <f>'Programs to include'!A25</f>
        <v>IPTp</v>
      </c>
      <c r="C25" t="s">
        <v>158</v>
      </c>
      <c r="H25" t="s">
        <v>158</v>
      </c>
      <c r="I25" t="s">
        <v>158</v>
      </c>
    </row>
    <row r="26" spans="1:9" x14ac:dyDescent="0.15">
      <c r="A26" t="str">
        <f>'Programs to include'!A26</f>
        <v>Iron and folic acid supplementation for pregnant women</v>
      </c>
      <c r="C26" t="s">
        <v>158</v>
      </c>
      <c r="I26" t="s">
        <v>158</v>
      </c>
    </row>
    <row r="27" spans="1:9" x14ac:dyDescent="0.15">
      <c r="A27" t="str">
        <f>'Programs to include'!A27</f>
        <v>Iron and folic acid supplementation for pregnant women (malaria area)</v>
      </c>
      <c r="C27" t="s">
        <v>158</v>
      </c>
      <c r="I27" t="s">
        <v>158</v>
      </c>
    </row>
    <row r="28" spans="1:9" x14ac:dyDescent="0.15">
      <c r="A28" t="str">
        <f>'Programs to include'!A28</f>
        <v>Iron and iodine fortification of salt</v>
      </c>
      <c r="C28" t="s">
        <v>158</v>
      </c>
    </row>
    <row r="29" spans="1:9" x14ac:dyDescent="0.15">
      <c r="A29" t="str">
        <f>'Programs to include'!A29</f>
        <v>Long-lasting insecticide-treated bednets</v>
      </c>
      <c r="C29" t="s">
        <v>158</v>
      </c>
      <c r="I29" t="s">
        <v>158</v>
      </c>
    </row>
    <row r="30" spans="1:9" x14ac:dyDescent="0.15">
      <c r="A30" t="str">
        <f>'Programs to include'!A30</f>
        <v>Mg for eclampsia</v>
      </c>
      <c r="H30" t="s">
        <v>158</v>
      </c>
    </row>
    <row r="31" spans="1:9" x14ac:dyDescent="0.15">
      <c r="A31" t="str">
        <f>'Programs to include'!A31</f>
        <v>Mg for pre-eclampsia</v>
      </c>
      <c r="H31" t="s">
        <v>158</v>
      </c>
    </row>
    <row r="32" spans="1:9" x14ac:dyDescent="0.15">
      <c r="A32" t="str">
        <f>'Programs to include'!A32</f>
        <v>Multiple micronutrient supplementation</v>
      </c>
      <c r="C32" t="s">
        <v>158</v>
      </c>
      <c r="I32" t="s">
        <v>158</v>
      </c>
    </row>
    <row r="33" spans="1:9" x14ac:dyDescent="0.15">
      <c r="A33" t="str">
        <f>'Programs to include'!A33</f>
        <v>Multiple micronutrient supplementation (malaria area)</v>
      </c>
      <c r="C33" t="s">
        <v>158</v>
      </c>
      <c r="I33" t="s">
        <v>158</v>
      </c>
    </row>
    <row r="34" spans="1:9" x14ac:dyDescent="0.15">
      <c r="A34" t="str">
        <f>'Programs to include'!A34</f>
        <v>Oral rehydration salts</v>
      </c>
      <c r="G34" t="s">
        <v>158</v>
      </c>
    </row>
    <row r="35" spans="1:9" x14ac:dyDescent="0.15">
      <c r="A35" t="str">
        <f>'Programs to include'!A35</f>
        <v>Public provision of complementary foods</v>
      </c>
      <c r="B35" t="s">
        <v>158</v>
      </c>
      <c r="D35" t="s">
        <v>158</v>
      </c>
    </row>
    <row r="36" spans="1:9" x14ac:dyDescent="0.15">
      <c r="A36" t="str">
        <f>'Programs to include'!A36</f>
        <v>Public provision of complementary foods with iron</v>
      </c>
      <c r="B36" t="s">
        <v>158</v>
      </c>
      <c r="C36" t="s">
        <v>158</v>
      </c>
      <c r="D36" t="s">
        <v>158</v>
      </c>
    </row>
    <row r="37" spans="1:9" x14ac:dyDescent="0.15">
      <c r="A37" t="str">
        <f>'Programs to include'!A37</f>
        <v>Public provision of complementary foods with iron (malaria area)</v>
      </c>
      <c r="B37" t="s">
        <v>158</v>
      </c>
      <c r="C37" t="s">
        <v>158</v>
      </c>
      <c r="D37" t="s">
        <v>158</v>
      </c>
    </row>
    <row r="38" spans="1:9" x14ac:dyDescent="0.15">
      <c r="A38" t="str">
        <f>'Programs to include'!A38</f>
        <v>Sprinkles</v>
      </c>
      <c r="C38" t="s">
        <v>158</v>
      </c>
    </row>
    <row r="39" spans="1:9" x14ac:dyDescent="0.15">
      <c r="A39" t="str">
        <f>'Programs to include'!A39</f>
        <v>Sprinkles (malaria area)</v>
      </c>
      <c r="C39" t="s">
        <v>158</v>
      </c>
    </row>
    <row r="40" spans="1:9" x14ac:dyDescent="0.15">
      <c r="A40" t="str">
        <f>'Programs to include'!A40</f>
        <v>Treatment of MAM</v>
      </c>
      <c r="E40" t="s">
        <v>158</v>
      </c>
    </row>
    <row r="41" spans="1:9" x14ac:dyDescent="0.15">
      <c r="A41" t="str">
        <f>'Programs to include'!A41</f>
        <v>Treatment of SAM</v>
      </c>
      <c r="E41" t="s">
        <v>158</v>
      </c>
    </row>
    <row r="42" spans="1:9" x14ac:dyDescent="0.15">
      <c r="A42" t="str">
        <f>'Programs to include'!A42</f>
        <v>Vitamin A supplementation</v>
      </c>
      <c r="G42" t="s">
        <v>158</v>
      </c>
      <c r="H42" t="s">
        <v>158</v>
      </c>
    </row>
    <row r="43" spans="1:9" x14ac:dyDescent="0.15">
      <c r="A43" t="str">
        <f>'Programs to include'!A43</f>
        <v>WASH: Handwashing</v>
      </c>
      <c r="G43" t="s">
        <v>158</v>
      </c>
      <c r="H43" t="s">
        <v>158</v>
      </c>
    </row>
    <row r="44" spans="1:9" x14ac:dyDescent="0.15">
      <c r="A44" t="str">
        <f>'Programs to include'!A44</f>
        <v>WASH: Hygenic disposal</v>
      </c>
      <c r="G44" t="s">
        <v>158</v>
      </c>
      <c r="H44" t="s">
        <v>158</v>
      </c>
    </row>
    <row r="45" spans="1:9" x14ac:dyDescent="0.15">
      <c r="A45" t="str">
        <f>'Programs to include'!A45</f>
        <v>WASH: Improved sanitation</v>
      </c>
      <c r="G45" t="s">
        <v>158</v>
      </c>
      <c r="H45" t="s">
        <v>158</v>
      </c>
    </row>
    <row r="46" spans="1:9" x14ac:dyDescent="0.15">
      <c r="A46" t="str">
        <f>'Programs to include'!A46</f>
        <v>WASH: Improved water source</v>
      </c>
      <c r="G46" t="s">
        <v>158</v>
      </c>
      <c r="H46" t="s">
        <v>158</v>
      </c>
    </row>
    <row r="47" spans="1:9" x14ac:dyDescent="0.15">
      <c r="A47" t="str">
        <f>'Programs to include'!A47</f>
        <v>WASH: Piped water</v>
      </c>
      <c r="G47" t="s">
        <v>158</v>
      </c>
      <c r="H47" t="s">
        <v>158</v>
      </c>
    </row>
    <row r="48" spans="1:9" x14ac:dyDescent="0.15">
      <c r="A48" t="str">
        <f>'Programs to include'!A48</f>
        <v>Zinc for treatment + ORS</v>
      </c>
      <c r="H48" t="s">
        <v>158</v>
      </c>
    </row>
    <row r="49" spans="1:8" x14ac:dyDescent="0.15">
      <c r="A49" t="str">
        <f>'Programs to include'!A49</f>
        <v>Zinc supplementation</v>
      </c>
      <c r="B49" s="98" t="s">
        <v>158</v>
      </c>
      <c r="G49" s="98" t="s">
        <v>158</v>
      </c>
      <c r="H49" s="98" t="s">
        <v>158</v>
      </c>
    </row>
    <row r="50" spans="1:8" x14ac:dyDescent="0.15">
      <c r="A50" t="str">
        <f>'Programs to include'!A50</f>
        <v>IYCF 1</v>
      </c>
      <c r="B50" t="s">
        <v>158</v>
      </c>
      <c r="F50" t="s">
        <v>158</v>
      </c>
    </row>
    <row r="51" spans="1:8" x14ac:dyDescent="0.15">
      <c r="A51" t="str">
        <f>'Programs to include'!A51</f>
        <v>IYCF 2</v>
      </c>
      <c r="B51" t="s">
        <v>158</v>
      </c>
      <c r="F51" t="s">
        <v>158</v>
      </c>
    </row>
    <row r="52" spans="1:8" x14ac:dyDescent="0.15">
      <c r="A52" t="str">
        <f>'Programs to include'!A52</f>
        <v>IYCF 3</v>
      </c>
      <c r="B52" t="s">
        <v>158</v>
      </c>
      <c r="F52" t="s">
        <v>158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J53" sqref="J5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240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 x14ac:dyDescent="0.15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 x14ac:dyDescent="0.15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 x14ac:dyDescent="0.15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 x14ac:dyDescent="0.15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 x14ac:dyDescent="0.15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 x14ac:dyDescent="0.15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 x14ac:dyDescent="0.15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 x14ac:dyDescent="0.15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 x14ac:dyDescent="0.15">
      <c r="A11" s="7" t="s">
        <v>104</v>
      </c>
      <c r="C11" t="s">
        <v>158</v>
      </c>
    </row>
    <row r="12" spans="1:11" x14ac:dyDescent="0.15">
      <c r="A12" s="7" t="s">
        <v>105</v>
      </c>
      <c r="C12" t="s">
        <v>158</v>
      </c>
    </row>
    <row r="13" spans="1:11" x14ac:dyDescent="0.15">
      <c r="A13" s="7" t="s">
        <v>106</v>
      </c>
      <c r="C13" t="s">
        <v>158</v>
      </c>
    </row>
    <row r="14" spans="1:11" x14ac:dyDescent="0.15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F12" sqref="F1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 x14ac:dyDescent="0.15">
      <c r="A2" s="7" t="s">
        <v>207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 x14ac:dyDescent="0.15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 x14ac:dyDescent="0.15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 x14ac:dyDescent="0.15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 x14ac:dyDescent="0.15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 x14ac:dyDescent="0.15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 x14ac:dyDescent="0.15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 x14ac:dyDescent="0.15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 x14ac:dyDescent="0.15">
      <c r="A10" s="7" t="s">
        <v>203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 x14ac:dyDescent="0.15">
      <c r="A11" s="7" t="s">
        <v>206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 x14ac:dyDescent="0.15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 x14ac:dyDescent="0.15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 x14ac:dyDescent="0.15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 x14ac:dyDescent="0.15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 x14ac:dyDescent="0.15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 x14ac:dyDescent="0.15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 x14ac:dyDescent="0.15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 x14ac:dyDescent="0.15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 x14ac:dyDescent="0.15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 x14ac:dyDescent="0.15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 x14ac:dyDescent="0.15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 x14ac:dyDescent="0.15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 x14ac:dyDescent="0.15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 x14ac:dyDescent="0.15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 x14ac:dyDescent="0.15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 x14ac:dyDescent="0.15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 x14ac:dyDescent="0.15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203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15">
      <c r="A3" t="s">
        <v>206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 x14ac:dyDescent="0.15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15">
      <c r="A5" s="4" t="s">
        <v>140</v>
      </c>
      <c r="B5" s="108">
        <f>Distributions!C10 * 2.6</f>
        <v>0.39</v>
      </c>
      <c r="C5" s="108">
        <f>Distributions!D10 * 2.6</f>
        <v>0.39</v>
      </c>
      <c r="D5" s="108">
        <f>Distributions!E10 * 2.6</f>
        <v>0.33540000000000003</v>
      </c>
      <c r="E5" s="108">
        <f>Distributions!F10 * 2.6</f>
        <v>0.28600000000000003</v>
      </c>
      <c r="F5" s="108">
        <f>Distributions!G10 * 2.6</f>
        <v>0.27300000000000002</v>
      </c>
    </row>
    <row r="6" spans="1:6" ht="15.75" customHeight="1" x14ac:dyDescent="0.15">
      <c r="A6" s="4" t="s">
        <v>141</v>
      </c>
      <c r="B6" s="108">
        <f>Distributions!C11 * 2.6</f>
        <v>0.12740000000000001</v>
      </c>
      <c r="C6" s="108">
        <f>Distributions!D11 * 2.6</f>
        <v>0.12740000000000001</v>
      </c>
      <c r="D6" s="108">
        <f>Distributions!E11 * 2.6</f>
        <v>0.13780000000000001</v>
      </c>
      <c r="E6" s="108">
        <f>Distributions!F11 * 2.6</f>
        <v>0.10659999999999999</v>
      </c>
      <c r="F6" s="108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0"/>
  <sheetViews>
    <sheetView workbookViewId="0">
      <selection activeCell="E49" sqref="E49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7" t="s">
        <v>187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x14ac:dyDescent="0.15">
      <c r="A2" s="7" t="s">
        <v>194</v>
      </c>
      <c r="B2" t="s">
        <v>196</v>
      </c>
      <c r="C2" s="109">
        <f t="shared" ref="C2:O2" si="0">1-C3</f>
        <v>0.95</v>
      </c>
      <c r="D2" s="109">
        <f t="shared" si="0"/>
        <v>0.95</v>
      </c>
      <c r="E2" s="109">
        <f t="shared" si="0"/>
        <v>0.68920000000000003</v>
      </c>
      <c r="F2" s="109">
        <f t="shared" si="0"/>
        <v>0.76900000000000002</v>
      </c>
      <c r="G2" s="109">
        <f t="shared" si="0"/>
        <v>0.82065999999999995</v>
      </c>
      <c r="H2" s="109">
        <f t="shared" si="0"/>
        <v>0.76419999999999999</v>
      </c>
      <c r="I2" s="109">
        <f t="shared" si="0"/>
        <v>0.76419999999999999</v>
      </c>
      <c r="J2" s="109">
        <f t="shared" si="0"/>
        <v>0.76419999999999999</v>
      </c>
      <c r="K2" s="109">
        <f t="shared" si="0"/>
        <v>0.76419999999999999</v>
      </c>
      <c r="L2" s="109">
        <f t="shared" si="0"/>
        <v>0.7762</v>
      </c>
      <c r="M2" s="109">
        <f t="shared" si="0"/>
        <v>0.7762</v>
      </c>
      <c r="N2" s="109">
        <f t="shared" si="0"/>
        <v>0.7762</v>
      </c>
      <c r="O2" s="109">
        <f t="shared" si="0"/>
        <v>0.7762</v>
      </c>
    </row>
    <row r="3" spans="1:15" x14ac:dyDescent="0.15">
      <c r="B3" t="s">
        <v>197</v>
      </c>
      <c r="C3" s="109">
        <f>C6</f>
        <v>0.05</v>
      </c>
      <c r="D3" s="109">
        <f t="shared" ref="D3:N3" si="1">D6</f>
        <v>0.05</v>
      </c>
      <c r="E3" s="109">
        <f t="shared" si="1"/>
        <v>0.31079999999999997</v>
      </c>
      <c r="F3" s="109">
        <f t="shared" si="1"/>
        <v>0.23100000000000001</v>
      </c>
      <c r="G3" s="109">
        <f t="shared" si="1"/>
        <v>0.17934</v>
      </c>
      <c r="H3" s="109">
        <f t="shared" si="1"/>
        <v>0.23580000000000001</v>
      </c>
      <c r="I3" s="109">
        <f t="shared" si="1"/>
        <v>0.23580000000000001</v>
      </c>
      <c r="J3" s="109">
        <f t="shared" si="1"/>
        <v>0.23580000000000001</v>
      </c>
      <c r="K3" s="109">
        <f t="shared" si="1"/>
        <v>0.23580000000000001</v>
      </c>
      <c r="L3" s="109">
        <f t="shared" si="1"/>
        <v>0.2238</v>
      </c>
      <c r="M3" s="109">
        <f t="shared" si="1"/>
        <v>0.2238</v>
      </c>
      <c r="N3" s="109">
        <f t="shared" si="1"/>
        <v>0.2238</v>
      </c>
      <c r="O3" s="109">
        <f>O6</f>
        <v>0.2238</v>
      </c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 t="s">
        <v>188</v>
      </c>
      <c r="B5" t="s">
        <v>197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 x14ac:dyDescent="0.15">
      <c r="A6" s="7" t="s">
        <v>189</v>
      </c>
      <c r="B6" t="s">
        <v>197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 x14ac:dyDescent="0.15">
      <c r="A7" s="110" t="s">
        <v>190</v>
      </c>
      <c r="B7" t="s">
        <v>197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  <row r="10" spans="1:15" x14ac:dyDescent="0.15">
      <c r="E10">
        <f t="shared" ref="E10:O10" si="2">0.42*E5</f>
        <v>0.31079999999999997</v>
      </c>
      <c r="F10">
        <f t="shared" si="2"/>
        <v>0.23100000000000001</v>
      </c>
      <c r="G10">
        <f t="shared" si="2"/>
        <v>0.17934</v>
      </c>
      <c r="H10">
        <f t="shared" si="2"/>
        <v>0.20222999999999999</v>
      </c>
      <c r="I10">
        <f t="shared" si="2"/>
        <v>0.20222999999999999</v>
      </c>
      <c r="J10">
        <f t="shared" si="2"/>
        <v>0.20222999999999999</v>
      </c>
      <c r="K10">
        <f t="shared" si="2"/>
        <v>0.20222999999999999</v>
      </c>
      <c r="L10">
        <f t="shared" si="2"/>
        <v>0.18257399999999999</v>
      </c>
      <c r="M10">
        <f t="shared" si="2"/>
        <v>0.18257399999999999</v>
      </c>
      <c r="N10">
        <f t="shared" si="2"/>
        <v>0.18257399999999999</v>
      </c>
      <c r="O10">
        <f t="shared" si="2"/>
        <v>0.18257399999999999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 x14ac:dyDescent="0.15">
      <c r="A2" s="9" t="s">
        <v>13</v>
      </c>
      <c r="B2" s="9" t="s">
        <v>14</v>
      </c>
      <c r="C2" s="136">
        <f>1-_xlfn.NORM.DIST(_xlfn.NORM.INV(SUM(C4:C5), 0, 1) + 1, 0, 1, TRUE)</f>
        <v>0.53200836191885958</v>
      </c>
      <c r="D2" s="136">
        <f t="shared" ref="D2:G2" si="0">1-_xlfn.NORM.DIST(_xlfn.NORM.INV(SUM(D4:D5), 0, 1) + 1, 0, 1, TRUE)</f>
        <v>0.53200836191885958</v>
      </c>
      <c r="E2" s="136">
        <f t="shared" si="0"/>
        <v>0.44274864978114037</v>
      </c>
      <c r="F2" s="136">
        <f t="shared" si="0"/>
        <v>0.24285617786005109</v>
      </c>
      <c r="G2" s="136">
        <f t="shared" si="0"/>
        <v>0.2168920625348294</v>
      </c>
    </row>
    <row r="3" spans="1:7" ht="15.75" customHeight="1" x14ac:dyDescent="0.15">
      <c r="A3" s="8"/>
      <c r="B3" s="9" t="s">
        <v>23</v>
      </c>
      <c r="C3" s="136">
        <f>_xlfn.NORM.DIST(_xlfn.NORM.INV(SUM(C4:C5), 0, 1) + 1, 0, 1, TRUE) - SUM(C4:C5)</f>
        <v>0.3279916380811404</v>
      </c>
      <c r="D3" s="136">
        <f t="shared" ref="D3:G3" si="1">_xlfn.NORM.DIST(_xlfn.NORM.INV(SUM(D4:D5), 0, 1) + 1, 0, 1, TRUE) - SUM(D4:D5)</f>
        <v>0.3279916380811404</v>
      </c>
      <c r="E3" s="136">
        <f t="shared" si="1"/>
        <v>0.36125135021885962</v>
      </c>
      <c r="F3" s="136">
        <f t="shared" si="1"/>
        <v>0.3761438221399489</v>
      </c>
      <c r="G3" s="136">
        <f t="shared" si="1"/>
        <v>0.36910793746517057</v>
      </c>
    </row>
    <row r="4" spans="1:7" ht="15.75" customHeight="1" x14ac:dyDescent="0.15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 x14ac:dyDescent="0.15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 x14ac:dyDescent="0.15">
      <c r="C6" s="67"/>
      <c r="D6" s="67"/>
      <c r="E6" s="67"/>
      <c r="F6" s="67"/>
      <c r="G6" s="67"/>
    </row>
    <row r="7" spans="1:7" ht="15.75" customHeight="1" x14ac:dyDescent="0.15">
      <c r="C7" s="67"/>
      <c r="D7" s="67"/>
      <c r="E7" s="67"/>
      <c r="F7" s="67"/>
      <c r="G7" s="67"/>
    </row>
    <row r="8" spans="1:7" ht="15.75" customHeight="1" x14ac:dyDescent="0.15">
      <c r="A8" s="4" t="s">
        <v>27</v>
      </c>
      <c r="B8" s="4" t="s">
        <v>14</v>
      </c>
      <c r="C8" s="136">
        <f>1-_xlfn.NORM.DIST(_xlfn.NORM.INV(SUM(C10:C11), 0, 1) + 1, 0, 1, TRUE)</f>
        <v>0.43848891822683433</v>
      </c>
      <c r="D8" s="136">
        <f t="shared" ref="D8:G8" si="2">1-_xlfn.NORM.DIST(_xlfn.NORM.INV(SUM(D10:D11), 0, 1) + 1, 0, 1, TRUE)</f>
        <v>0.43848891822683433</v>
      </c>
      <c r="E8" s="136">
        <f t="shared" si="2"/>
        <v>0.46325746477389407</v>
      </c>
      <c r="F8" s="136">
        <f t="shared" si="2"/>
        <v>0.51282536329943151</v>
      </c>
      <c r="G8" s="136">
        <f t="shared" si="2"/>
        <v>0.55784394006702964</v>
      </c>
    </row>
    <row r="9" spans="1:7" ht="15.75" customHeight="1" x14ac:dyDescent="0.15">
      <c r="B9" s="4" t="s">
        <v>23</v>
      </c>
      <c r="C9" s="136">
        <f>_xlfn.NORM.DIST(_xlfn.NORM.INV(SUM(C10:C11), 0, 1) + 1, 0, 1, TRUE) - SUM(C10:C11)</f>
        <v>0.36251108177316566</v>
      </c>
      <c r="D9" s="136">
        <f t="shared" ref="D9:G9" si="3">_xlfn.NORM.DIST(_xlfn.NORM.INV(SUM(D$10:D$11), 0, 1) + 1, 0, 1, TRUE) - SUM(D$10:D$11)</f>
        <v>0.36251108177316566</v>
      </c>
      <c r="E9" s="136">
        <f t="shared" si="3"/>
        <v>0.35474253522610594</v>
      </c>
      <c r="F9" s="136">
        <f t="shared" si="3"/>
        <v>0.33617463670056846</v>
      </c>
      <c r="G9" s="136">
        <f t="shared" si="3"/>
        <v>0.31615605993297041</v>
      </c>
    </row>
    <row r="10" spans="1:7" ht="15.75" customHeight="1" x14ac:dyDescent="0.15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 x14ac:dyDescent="0.15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 x14ac:dyDescent="0.15">
      <c r="C12" s="67"/>
      <c r="D12" s="67"/>
      <c r="E12" s="67"/>
      <c r="F12" s="67"/>
      <c r="G12" s="67"/>
    </row>
    <row r="13" spans="1:7" ht="15.75" customHeight="1" x14ac:dyDescent="0.15">
      <c r="C13" s="67"/>
      <c r="D13" s="67"/>
      <c r="E13" s="67"/>
      <c r="F13" s="67"/>
      <c r="G13" s="67"/>
    </row>
    <row r="14" spans="1:7" ht="15.75" customHeight="1" x14ac:dyDescent="0.15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 x14ac:dyDescent="0.15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 x14ac:dyDescent="0.15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 x14ac:dyDescent="0.15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7" t="s">
        <v>220</v>
      </c>
      <c r="B1" s="7" t="s">
        <v>221</v>
      </c>
      <c r="C1" s="7" t="s">
        <v>222</v>
      </c>
    </row>
    <row r="2" spans="1:3" ht="39" x14ac:dyDescent="0.15">
      <c r="A2" s="73" t="s">
        <v>223</v>
      </c>
      <c r="B2" s="79" t="s">
        <v>224</v>
      </c>
      <c r="C2" s="75">
        <v>0.15</v>
      </c>
    </row>
    <row r="3" spans="1:3" ht="52" x14ac:dyDescent="0.15">
      <c r="B3" s="74" t="s">
        <v>225</v>
      </c>
      <c r="C3" s="75">
        <v>0.03</v>
      </c>
    </row>
    <row r="4" spans="1:3" ht="52" x14ac:dyDescent="0.15">
      <c r="B4" s="74" t="s">
        <v>226</v>
      </c>
      <c r="C4" s="75">
        <v>0</v>
      </c>
    </row>
    <row r="5" spans="1:3" ht="39" x14ac:dyDescent="0.15">
      <c r="B5" s="76" t="s">
        <v>227</v>
      </c>
      <c r="C5" s="75">
        <v>0.19</v>
      </c>
    </row>
    <row r="6" spans="1:3" ht="52" x14ac:dyDescent="0.15">
      <c r="B6" s="76" t="s">
        <v>228</v>
      </c>
      <c r="C6" s="75">
        <v>0.39</v>
      </c>
    </row>
    <row r="7" spans="1:3" ht="52" x14ac:dyDescent="0.15">
      <c r="B7" s="76" t="s">
        <v>229</v>
      </c>
      <c r="C7" s="75">
        <v>0.19</v>
      </c>
    </row>
    <row r="8" spans="1:3" ht="26" x14ac:dyDescent="0.15">
      <c r="B8" s="77" t="s">
        <v>230</v>
      </c>
      <c r="C8" s="75">
        <v>1E-3</v>
      </c>
    </row>
    <row r="9" spans="1:3" ht="52" x14ac:dyDescent="0.15">
      <c r="B9" s="77" t="s">
        <v>231</v>
      </c>
      <c r="C9" s="75">
        <v>7.0000000000000001E-3</v>
      </c>
    </row>
    <row r="10" spans="1:3" ht="52" x14ac:dyDescent="0.15">
      <c r="B10" s="77" t="s">
        <v>232</v>
      </c>
      <c r="C10" s="75">
        <v>0.04</v>
      </c>
    </row>
    <row r="11" spans="1:3" x14ac:dyDescent="0.15">
      <c r="C11" s="75"/>
    </row>
    <row r="12" spans="1:3" ht="26" x14ac:dyDescent="0.15">
      <c r="A12" s="73" t="s">
        <v>233</v>
      </c>
      <c r="B12" s="78" t="s">
        <v>234</v>
      </c>
      <c r="C12" s="75">
        <v>0.34</v>
      </c>
    </row>
    <row r="13" spans="1:3" ht="26" x14ac:dyDescent="0.15">
      <c r="B13" s="78" t="s">
        <v>235</v>
      </c>
      <c r="C13" s="75">
        <v>0.05</v>
      </c>
    </row>
    <row r="14" spans="1:3" ht="26" x14ac:dyDescent="0.15">
      <c r="B14" s="78" t="s">
        <v>236</v>
      </c>
      <c r="C14" s="75">
        <v>7.0000000000000007E-2</v>
      </c>
    </row>
    <row r="15" spans="1:3" ht="26" x14ac:dyDescent="0.15">
      <c r="B15" s="78" t="s">
        <v>237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 x14ac:dyDescent="0.15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 x14ac:dyDescent="0.15">
      <c r="A3" s="7"/>
      <c r="C3" s="63"/>
      <c r="D3" s="48"/>
      <c r="E3" s="48"/>
      <c r="F3" s="48"/>
    </row>
    <row r="4" spans="1:6" ht="15.75" customHeight="1" x14ac:dyDescent="0.15">
      <c r="A4" s="7"/>
      <c r="C4" s="63"/>
      <c r="D4" s="48"/>
      <c r="E4" s="48"/>
      <c r="F4" s="48"/>
    </row>
    <row r="5" spans="1:6" ht="15.75" customHeight="1" x14ac:dyDescent="0.15">
      <c r="A5" s="7" t="s">
        <v>186</v>
      </c>
      <c r="B5" t="s">
        <v>200</v>
      </c>
      <c r="C5" s="25"/>
      <c r="D5" s="113">
        <v>1.53</v>
      </c>
      <c r="E5" s="113">
        <v>1.32</v>
      </c>
      <c r="F5" s="113">
        <v>1.53</v>
      </c>
    </row>
    <row r="6" spans="1:6" ht="15.75" customHeight="1" x14ac:dyDescent="0.2">
      <c r="B6" t="s">
        <v>201</v>
      </c>
      <c r="C6" s="120">
        <v>1</v>
      </c>
      <c r="D6" s="120">
        <v>5</v>
      </c>
      <c r="E6" s="120">
        <v>6.4</v>
      </c>
      <c r="F6" s="120">
        <v>46.5</v>
      </c>
    </row>
    <row r="7" spans="1:6" ht="15.75" customHeight="1" x14ac:dyDescent="0.2">
      <c r="B7" t="s">
        <v>140</v>
      </c>
      <c r="C7" s="120">
        <v>1</v>
      </c>
      <c r="D7" s="120">
        <v>2.52</v>
      </c>
      <c r="E7" s="120">
        <v>1.96</v>
      </c>
      <c r="F7" s="120">
        <v>4.1900000000000004</v>
      </c>
    </row>
    <row r="8" spans="1:6" ht="15.75" customHeight="1" x14ac:dyDescent="0.2">
      <c r="B8" t="s">
        <v>141</v>
      </c>
      <c r="C8" s="120">
        <v>1</v>
      </c>
      <c r="D8" s="120">
        <v>2.52</v>
      </c>
      <c r="E8" s="120">
        <v>1.96</v>
      </c>
      <c r="F8" s="120">
        <v>4.1900000000000004</v>
      </c>
    </row>
    <row r="9" spans="1:6" ht="15.75" customHeight="1" x14ac:dyDescent="0.15">
      <c r="A9" s="7"/>
      <c r="C9" s="5"/>
    </row>
    <row r="10" spans="1:6" ht="15.75" customHeight="1" x14ac:dyDescent="0.15">
      <c r="B10" s="7"/>
      <c r="C10" s="20"/>
      <c r="D10" s="7"/>
      <c r="E10" s="7"/>
      <c r="F10" s="7"/>
    </row>
    <row r="11" spans="1:6" ht="15.75" customHeight="1" x14ac:dyDescent="0.15">
      <c r="A11" s="7" t="s">
        <v>185</v>
      </c>
      <c r="B11" s="5" t="s">
        <v>207</v>
      </c>
      <c r="C11" s="126">
        <v>1</v>
      </c>
      <c r="D11" s="113">
        <v>1</v>
      </c>
      <c r="E11" s="126">
        <v>1</v>
      </c>
      <c r="F11" s="126">
        <v>1</v>
      </c>
    </row>
    <row r="12" spans="1:6" ht="15.75" customHeight="1" x14ac:dyDescent="0.15">
      <c r="B12" s="5" t="s">
        <v>15</v>
      </c>
      <c r="C12" s="126">
        <v>1</v>
      </c>
      <c r="D12" s="113">
        <v>2.0699999999999998</v>
      </c>
      <c r="E12" s="126">
        <v>8.02</v>
      </c>
      <c r="F12" s="126">
        <v>11.54</v>
      </c>
    </row>
    <row r="13" spans="1:6" ht="15.75" customHeight="1" x14ac:dyDescent="0.15">
      <c r="B13" s="5" t="s">
        <v>16</v>
      </c>
      <c r="C13" s="126">
        <v>1</v>
      </c>
      <c r="D13" s="113">
        <v>2.0699999999999998</v>
      </c>
      <c r="E13" s="126">
        <v>8.02</v>
      </c>
      <c r="F13" s="126">
        <v>11.54</v>
      </c>
    </row>
    <row r="14" spans="1:6" ht="15.75" customHeight="1" x14ac:dyDescent="0.15">
      <c r="B14" s="5" t="s">
        <v>18</v>
      </c>
      <c r="C14" s="126">
        <v>1</v>
      </c>
      <c r="D14" s="113">
        <v>2.0699999999999998</v>
      </c>
      <c r="E14" s="126">
        <v>8.02</v>
      </c>
      <c r="F14" s="126">
        <v>11.54</v>
      </c>
    </row>
    <row r="15" spans="1:6" ht="15.75" customHeight="1" x14ac:dyDescent="0.15">
      <c r="B15" s="5" t="s">
        <v>21</v>
      </c>
      <c r="C15" s="126">
        <v>1</v>
      </c>
      <c r="D15" s="113">
        <v>1</v>
      </c>
      <c r="E15" s="126">
        <v>999.99</v>
      </c>
      <c r="F15" s="126">
        <v>999.99</v>
      </c>
    </row>
    <row r="16" spans="1:6" ht="15.75" customHeight="1" x14ac:dyDescent="0.15">
      <c r="B16" s="5" t="s">
        <v>22</v>
      </c>
      <c r="C16" s="126">
        <v>1</v>
      </c>
      <c r="D16" s="113">
        <v>1</v>
      </c>
      <c r="E16" s="126">
        <v>1</v>
      </c>
      <c r="F16" s="126">
        <v>1</v>
      </c>
    </row>
    <row r="17" spans="1:7" ht="15.75" customHeight="1" x14ac:dyDescent="0.15">
      <c r="B17" s="5" t="s">
        <v>43</v>
      </c>
      <c r="C17" s="126">
        <v>1</v>
      </c>
      <c r="D17" s="113">
        <v>1</v>
      </c>
      <c r="E17" s="126">
        <v>1</v>
      </c>
      <c r="F17" s="126">
        <v>1</v>
      </c>
    </row>
    <row r="18" spans="1:7" ht="15.75" customHeight="1" x14ac:dyDescent="0.15">
      <c r="B18" s="5" t="s">
        <v>24</v>
      </c>
      <c r="C18" s="126">
        <v>1</v>
      </c>
      <c r="D18" s="113">
        <v>1</v>
      </c>
      <c r="E18" s="126">
        <v>1</v>
      </c>
      <c r="F18" s="126">
        <v>1</v>
      </c>
    </row>
    <row r="20" spans="1:7" ht="15.75" customHeight="1" x14ac:dyDescent="0.15">
      <c r="B20" s="7"/>
    </row>
    <row r="21" spans="1:7" ht="15.75" customHeight="1" x14ac:dyDescent="0.15">
      <c r="A21" s="7" t="s">
        <v>238</v>
      </c>
      <c r="B21" s="80" t="s">
        <v>224</v>
      </c>
      <c r="C21" s="127">
        <v>1</v>
      </c>
      <c r="D21" s="127">
        <v>1.52</v>
      </c>
      <c r="E21" s="127">
        <v>1.75</v>
      </c>
      <c r="F21" s="127">
        <v>3.14</v>
      </c>
      <c r="G21" s="82"/>
    </row>
    <row r="22" spans="1:7" ht="15.75" customHeight="1" x14ac:dyDescent="0.15">
      <c r="B22" s="80" t="s">
        <v>225</v>
      </c>
      <c r="C22" s="127">
        <v>1</v>
      </c>
      <c r="D22" s="127">
        <v>1.2</v>
      </c>
      <c r="E22" s="127">
        <v>1.4</v>
      </c>
      <c r="F22" s="127">
        <v>1.6</v>
      </c>
      <c r="G22" s="82"/>
    </row>
    <row r="23" spans="1:7" ht="15.75" customHeight="1" x14ac:dyDescent="0.15">
      <c r="B23" s="80" t="s">
        <v>226</v>
      </c>
      <c r="C23" s="127">
        <v>1</v>
      </c>
      <c r="D23" s="127">
        <v>1.2</v>
      </c>
      <c r="E23" s="127">
        <v>1.4</v>
      </c>
      <c r="F23" s="127">
        <v>1.6</v>
      </c>
      <c r="G23" s="82"/>
    </row>
    <row r="24" spans="1:7" ht="15.75" customHeight="1" x14ac:dyDescent="0.15">
      <c r="B24" s="83" t="s">
        <v>227</v>
      </c>
      <c r="C24" s="127">
        <v>1</v>
      </c>
      <c r="D24" s="127">
        <v>1.52</v>
      </c>
      <c r="E24" s="127">
        <v>1.75</v>
      </c>
      <c r="F24" s="127">
        <v>1.73</v>
      </c>
      <c r="G24" s="82"/>
    </row>
    <row r="25" spans="1:7" ht="15.75" customHeight="1" x14ac:dyDescent="0.15">
      <c r="B25" s="83" t="s">
        <v>228</v>
      </c>
      <c r="C25" s="127">
        <v>1</v>
      </c>
      <c r="D25" s="127">
        <v>1</v>
      </c>
      <c r="E25" s="127">
        <v>1</v>
      </c>
      <c r="F25" s="127">
        <v>1</v>
      </c>
      <c r="G25" s="82"/>
    </row>
    <row r="26" spans="1:7" ht="15.75" customHeight="1" x14ac:dyDescent="0.15">
      <c r="B26" s="83" t="s">
        <v>229</v>
      </c>
      <c r="C26" s="127">
        <v>1</v>
      </c>
      <c r="D26" s="127">
        <v>1</v>
      </c>
      <c r="E26" s="127">
        <v>1</v>
      </c>
      <c r="F26" s="127">
        <v>1</v>
      </c>
      <c r="G26" s="82"/>
    </row>
    <row r="27" spans="1:7" ht="15.75" customHeight="1" x14ac:dyDescent="0.15">
      <c r="B27" s="84" t="s">
        <v>230</v>
      </c>
      <c r="C27" s="127">
        <v>1</v>
      </c>
      <c r="D27" s="127">
        <v>1.52</v>
      </c>
      <c r="E27" s="127">
        <v>1.75</v>
      </c>
      <c r="F27" s="127">
        <v>1.52</v>
      </c>
      <c r="G27" s="82"/>
    </row>
    <row r="28" spans="1:7" ht="15.75" customHeight="1" x14ac:dyDescent="0.15">
      <c r="B28" s="84" t="s">
        <v>231</v>
      </c>
      <c r="C28" s="127">
        <v>1</v>
      </c>
      <c r="D28" s="127">
        <v>1</v>
      </c>
      <c r="E28" s="127">
        <v>1.33</v>
      </c>
      <c r="F28" s="127">
        <v>1</v>
      </c>
      <c r="G28" s="82"/>
    </row>
    <row r="29" spans="1:7" ht="15.75" customHeight="1" x14ac:dyDescent="0.15">
      <c r="B29" s="84" t="s">
        <v>232</v>
      </c>
      <c r="C29" s="127">
        <v>1</v>
      </c>
      <c r="D29" s="127">
        <v>1</v>
      </c>
      <c r="E29" s="127">
        <v>1.33</v>
      </c>
      <c r="F29" s="127">
        <v>1</v>
      </c>
      <c r="G29" s="82"/>
    </row>
    <row r="30" spans="1:7" ht="15.75" customHeight="1" x14ac:dyDescent="0.15">
      <c r="B30" s="86"/>
      <c r="C30" s="81"/>
      <c r="D30" s="81"/>
      <c r="E30" s="81"/>
      <c r="F30" s="81"/>
      <c r="G30" s="82"/>
    </row>
    <row r="31" spans="1:7" ht="15.75" customHeight="1" x14ac:dyDescent="0.15">
      <c r="B31" s="7"/>
      <c r="C31" s="85"/>
      <c r="D31" s="85"/>
      <c r="E31" s="85"/>
      <c r="F31" s="85"/>
      <c r="G31" s="82"/>
    </row>
    <row r="32" spans="1:7" ht="15.75" customHeight="1" x14ac:dyDescent="0.15">
      <c r="A32" s="7" t="s">
        <v>239</v>
      </c>
      <c r="B32" s="86" t="s">
        <v>234</v>
      </c>
      <c r="C32" s="127">
        <v>1</v>
      </c>
      <c r="D32" s="128">
        <v>1</v>
      </c>
      <c r="E32" s="128">
        <v>1</v>
      </c>
      <c r="F32" s="128">
        <v>1</v>
      </c>
      <c r="G32" s="82"/>
    </row>
    <row r="33" spans="2:7" ht="15.75" customHeight="1" x14ac:dyDescent="0.15">
      <c r="B33" s="86" t="s">
        <v>235</v>
      </c>
      <c r="C33" s="127">
        <v>1</v>
      </c>
      <c r="D33" s="128">
        <v>1.41</v>
      </c>
      <c r="E33" s="128">
        <v>1.49</v>
      </c>
      <c r="F33" s="128">
        <v>3.03</v>
      </c>
      <c r="G33" s="82"/>
    </row>
    <row r="34" spans="2:7" ht="15.75" customHeight="1" x14ac:dyDescent="0.15">
      <c r="B34" s="86" t="s">
        <v>236</v>
      </c>
      <c r="C34" s="127">
        <v>1</v>
      </c>
      <c r="D34" s="128">
        <v>1.18</v>
      </c>
      <c r="E34" s="128">
        <v>1.1000000000000001</v>
      </c>
      <c r="F34" s="128">
        <v>1.77</v>
      </c>
      <c r="G34" s="82"/>
    </row>
    <row r="35" spans="2:7" ht="15.75" customHeight="1" x14ac:dyDescent="0.15">
      <c r="B35" s="86" t="s">
        <v>237</v>
      </c>
      <c r="C35" s="127">
        <v>1</v>
      </c>
      <c r="D35" s="128">
        <v>1</v>
      </c>
      <c r="E35" s="128">
        <v>1</v>
      </c>
      <c r="F35" s="128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15</vt:i4>
      </vt:variant>
    </vt:vector>
  </HeadingPairs>
  <TitlesOfParts>
    <vt:vector size="48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Expenditure &amp; budget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2018-04-18T22:11:39Z</dcterms:modified>
</cp:coreProperties>
</file>