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GitHub\Nutrition\inputs\"/>
    </mc:Choice>
  </mc:AlternateContent>
  <xr:revisionPtr revIDLastSave="0" documentId="13_ncr:1_{708213C8-B74F-4753-B1A0-F0D5E8D45CCA}" xr6:coauthVersionLast="45" xr6:coauthVersionMax="45" xr10:uidLastSave="{00000000-0000-0000-0000-000000000000}"/>
  <bookViews>
    <workbookView xWindow="-28920" yWindow="-120" windowWidth="29040" windowHeight="15840" tabRatio="885" firstSheet="1" activeTab="1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Reference programs" sheetId="59" state="hidden" r:id="rId10"/>
    <sheet name="Incidence of conditions" sheetId="7" state="hidden" r:id="rId11"/>
    <sheet name="Programs target population" sheetId="21" r:id="rId12"/>
    <sheet name="Program dependencies" sheetId="58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F11" i="21" l="1"/>
  <c r="G11" i="21"/>
  <c r="C11" i="21"/>
  <c r="E11" i="21"/>
  <c r="D11" i="21"/>
  <c r="C15" i="5" l="1"/>
  <c r="D15" i="5"/>
  <c r="E15" i="5"/>
  <c r="C6" i="51" s="1"/>
  <c r="F15" i="5"/>
  <c r="G15" i="5"/>
  <c r="C13" i="51"/>
  <c r="C14" i="51"/>
  <c r="L15" i="5"/>
  <c r="M15" i="5"/>
  <c r="N15" i="5"/>
  <c r="O15" i="5"/>
  <c r="C8" i="51"/>
  <c r="H15" i="5"/>
  <c r="C7" i="51" s="1"/>
  <c r="I15" i="5"/>
  <c r="J15" i="5"/>
  <c r="K15" i="5"/>
  <c r="C11" i="51"/>
  <c r="C10" i="51"/>
  <c r="C4" i="51"/>
  <c r="C2" i="51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34" i="2"/>
  <c r="A26" i="2"/>
  <c r="A18" i="2"/>
  <c r="A16" i="2"/>
  <c r="A38" i="2"/>
  <c r="A30" i="2"/>
  <c r="A22" i="2"/>
  <c r="A3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I18" i="2" s="1"/>
  <c r="H18" i="2"/>
  <c r="G19" i="2"/>
  <c r="H19" i="2"/>
  <c r="G20" i="2"/>
  <c r="H20" i="2"/>
  <c r="G21" i="2"/>
  <c r="H21" i="2"/>
  <c r="G22" i="2"/>
  <c r="H22" i="2"/>
  <c r="I22" i="2" s="1"/>
  <c r="G23" i="2"/>
  <c r="H23" i="2"/>
  <c r="I23" i="2" s="1"/>
  <c r="G24" i="2"/>
  <c r="H24" i="2"/>
  <c r="I24" i="2" s="1"/>
  <c r="G25" i="2"/>
  <c r="H25" i="2"/>
  <c r="I25" i="2"/>
  <c r="G26" i="2"/>
  <c r="H26" i="2"/>
  <c r="G27" i="2"/>
  <c r="H27" i="2"/>
  <c r="G28" i="2"/>
  <c r="H28" i="2"/>
  <c r="G29" i="2"/>
  <c r="I29" i="2" s="1"/>
  <c r="H29" i="2"/>
  <c r="G30" i="2"/>
  <c r="H30" i="2"/>
  <c r="G31" i="2"/>
  <c r="H31" i="2"/>
  <c r="I31" i="2"/>
  <c r="G32" i="2"/>
  <c r="I32" i="2" s="1"/>
  <c r="H32" i="2"/>
  <c r="G33" i="2"/>
  <c r="I33" i="2" s="1"/>
  <c r="H33" i="2"/>
  <c r="G34" i="2"/>
  <c r="H34" i="2"/>
  <c r="I34" i="2" s="1"/>
  <c r="G35" i="2"/>
  <c r="H35" i="2"/>
  <c r="G36" i="2"/>
  <c r="I36" i="2" s="1"/>
  <c r="H36" i="2"/>
  <c r="G37" i="2"/>
  <c r="H37" i="2"/>
  <c r="G38" i="2"/>
  <c r="H38" i="2"/>
  <c r="G39" i="2"/>
  <c r="I39" i="2" s="1"/>
  <c r="H39" i="2"/>
  <c r="G40" i="2"/>
  <c r="H40" i="2"/>
  <c r="I40" i="2" s="1"/>
  <c r="I37" i="2"/>
  <c r="I35" i="2"/>
  <c r="I17" i="2"/>
  <c r="I20" i="2"/>
  <c r="I27" i="2"/>
  <c r="I16" i="2"/>
  <c r="I21" i="2"/>
  <c r="I19" i="2"/>
  <c r="I38" i="2"/>
  <c r="I30" i="2"/>
  <c r="I28" i="2"/>
  <c r="I26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G5" i="50"/>
  <c r="F5" i="50"/>
  <c r="E5" i="50"/>
  <c r="D5" i="50"/>
  <c r="C5" i="50"/>
  <c r="C48" i="1"/>
  <c r="H3" i="2"/>
  <c r="I3" i="2" s="1"/>
  <c r="H4" i="2"/>
  <c r="I4" i="2" s="1"/>
  <c r="H5" i="2"/>
  <c r="H6" i="2"/>
  <c r="H7" i="2"/>
  <c r="H8" i="2"/>
  <c r="H9" i="2"/>
  <c r="H10" i="2"/>
  <c r="I10" i="2" s="1"/>
  <c r="H11" i="2"/>
  <c r="I11" i="2" s="1"/>
  <c r="H12" i="2"/>
  <c r="I12" i="2" s="1"/>
  <c r="H13" i="2"/>
  <c r="H14" i="2"/>
  <c r="H15" i="2"/>
  <c r="C20" i="1"/>
  <c r="G3" i="2"/>
  <c r="G4" i="2"/>
  <c r="G5" i="2"/>
  <c r="I5" i="2" s="1"/>
  <c r="G6" i="2"/>
  <c r="I6" i="2"/>
  <c r="G7" i="2"/>
  <c r="I7" i="2"/>
  <c r="G8" i="2"/>
  <c r="I8" i="2"/>
  <c r="G9" i="2"/>
  <c r="I9" i="2"/>
  <c r="G10" i="2"/>
  <c r="G11" i="2"/>
  <c r="G12" i="2"/>
  <c r="G13" i="2"/>
  <c r="I13" i="2" s="1"/>
  <c r="G14" i="2"/>
  <c r="I14" i="2" s="1"/>
  <c r="G15" i="2"/>
  <c r="G2" i="2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405E2CD2-01A9-4D5D-B651-5AA541CC6DD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8E161222-8E3F-4FE6-A452-628643815767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48F98C63-5085-444F-B5B9-BBE50C5984CE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<sst xmlns="http://schemas.openxmlformats.org/spreadsheetml/2006/main" count="1095" uniqueCount="272">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</sst>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8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3" sqref="C3"/>
    </sheetView>
  </sheetViews>
  <sheetFormatPr defaultColWidth="14.453125" defaultRowHeight="15.75" customHeight="1" x14ac:dyDescent="0.25"/>
  <cols>
    <col min="1" max="1" width="27.6328125" style="12" customWidth="1"/>
    <col min="2" max="2" width="38.6328125" style="16" customWidth="1"/>
    <col min="3" max="16384" width="14.453125" style="12"/>
  </cols>
  <sheetData>
    <row r="1" spans="1:3" ht="15.9" customHeight="1" x14ac:dyDescent="0.3">
      <c r="A1" s="1" t="s">
        <v>100</v>
      </c>
      <c r="B1" s="41" t="s">
        <v>164</v>
      </c>
      <c r="C1" s="41" t="s">
        <v>165</v>
      </c>
    </row>
    <row r="2" spans="1:3" ht="15.9" customHeight="1" x14ac:dyDescent="0.3">
      <c r="A2" s="12" t="s">
        <v>191</v>
      </c>
      <c r="B2" s="41"/>
      <c r="C2" s="41"/>
    </row>
    <row r="3" spans="1:3" ht="15.9" customHeight="1" x14ac:dyDescent="0.3">
      <c r="A3" s="1"/>
      <c r="B3" s="7" t="s">
        <v>193</v>
      </c>
      <c r="C3" s="63">
        <v>2017</v>
      </c>
    </row>
    <row r="4" spans="1:3" ht="15.9" customHeight="1" x14ac:dyDescent="0.3">
      <c r="A4" s="1"/>
      <c r="B4" s="9" t="s">
        <v>192</v>
      </c>
      <c r="C4" s="64">
        <v>2030</v>
      </c>
    </row>
    <row r="5" spans="1:3" ht="15.9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9862402</v>
      </c>
    </row>
    <row r="8" spans="1:3" ht="15" customHeight="1" x14ac:dyDescent="0.25">
      <c r="B8" s="7" t="s">
        <v>106</v>
      </c>
      <c r="C8" s="66">
        <v>0.28199999999999997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0.23</v>
      </c>
    </row>
    <row r="11" spans="1:3" ht="15" customHeight="1" x14ac:dyDescent="0.25">
      <c r="B11" s="7" t="s">
        <v>108</v>
      </c>
      <c r="C11" s="66">
        <v>0.51</v>
      </c>
    </row>
    <row r="12" spans="1:3" ht="15" customHeight="1" x14ac:dyDescent="0.25">
      <c r="B12" s="7" t="s">
        <v>109</v>
      </c>
      <c r="C12" s="66">
        <v>0.37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0.3</v>
      </c>
    </row>
    <row r="17" spans="1:3" ht="15" customHeight="1" x14ac:dyDescent="0.25">
      <c r="B17" s="9" t="s">
        <v>95</v>
      </c>
      <c r="C17" s="67">
        <v>0.1</v>
      </c>
    </row>
    <row r="18" spans="1:3" ht="15" customHeight="1" x14ac:dyDescent="0.25">
      <c r="B18" s="9" t="s">
        <v>96</v>
      </c>
      <c r="C18" s="67">
        <v>0.1</v>
      </c>
    </row>
    <row r="19" spans="1:3" ht="15" customHeight="1" x14ac:dyDescent="0.25">
      <c r="B19" s="9" t="s">
        <v>97</v>
      </c>
      <c r="C19" s="67">
        <v>0.8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0.127</v>
      </c>
    </row>
    <row r="24" spans="1:3" ht="15" customHeight="1" x14ac:dyDescent="0.25">
      <c r="B24" s="20" t="s">
        <v>102</v>
      </c>
      <c r="C24" s="67">
        <v>0.45200000000000001</v>
      </c>
    </row>
    <row r="25" spans="1:3" ht="15" customHeight="1" x14ac:dyDescent="0.25">
      <c r="B25" s="20" t="s">
        <v>103</v>
      </c>
      <c r="C25" s="67">
        <v>0.33400000000000002</v>
      </c>
    </row>
    <row r="26" spans="1:3" ht="15" customHeight="1" x14ac:dyDescent="0.25">
      <c r="B26" s="20" t="s">
        <v>104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0.20799999999999999</v>
      </c>
    </row>
    <row r="30" spans="1:3" ht="14.25" customHeight="1" x14ac:dyDescent="0.25">
      <c r="B30" s="30" t="s">
        <v>76</v>
      </c>
      <c r="C30" s="69">
        <v>0.63700000000000001</v>
      </c>
    </row>
    <row r="31" spans="1:3" ht="14.25" customHeight="1" x14ac:dyDescent="0.25">
      <c r="B31" s="30" t="s">
        <v>77</v>
      </c>
      <c r="C31" s="69">
        <v>0.11899999999999999</v>
      </c>
    </row>
    <row r="32" spans="1:3" ht="14.25" customHeight="1" x14ac:dyDescent="0.25">
      <c r="B32" s="30" t="s">
        <v>78</v>
      </c>
      <c r="C32" s="69">
        <v>3.5999999999999997E-2</v>
      </c>
    </row>
    <row r="33" spans="1:5" ht="13" x14ac:dyDescent="0.25">
      <c r="B33" s="32" t="s">
        <v>129</v>
      </c>
      <c r="C33" s="70">
        <f>SUM(C29:C32)</f>
        <v>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25</v>
      </c>
    </row>
    <row r="38" spans="1:5" ht="15" customHeight="1" x14ac:dyDescent="0.25">
      <c r="B38" s="16" t="s">
        <v>91</v>
      </c>
      <c r="C38" s="71">
        <v>43</v>
      </c>
      <c r="D38" s="17"/>
      <c r="E38" s="18"/>
    </row>
    <row r="39" spans="1:5" ht="15" customHeight="1" x14ac:dyDescent="0.25">
      <c r="B39" s="16" t="s">
        <v>90</v>
      </c>
      <c r="C39" s="71">
        <v>67</v>
      </c>
      <c r="D39" s="17"/>
      <c r="E39" s="17"/>
    </row>
    <row r="40" spans="1:5" ht="15" customHeight="1" x14ac:dyDescent="0.25">
      <c r="B40" s="16" t="s">
        <v>171</v>
      </c>
      <c r="C40" s="71">
        <v>4.01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3.1E-2</v>
      </c>
      <c r="D45" s="17"/>
    </row>
    <row r="46" spans="1:5" ht="15.75" customHeight="1" x14ac:dyDescent="0.25">
      <c r="B46" s="16" t="s">
        <v>11</v>
      </c>
      <c r="C46" s="67">
        <v>0.109</v>
      </c>
      <c r="D46" s="17"/>
    </row>
    <row r="47" spans="1:5" ht="15.75" customHeight="1" x14ac:dyDescent="0.25">
      <c r="B47" s="16" t="s">
        <v>12</v>
      </c>
      <c r="C47" s="67">
        <v>0.36499999999999999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1.66</v>
      </c>
      <c r="D51" s="17"/>
    </row>
    <row r="52" spans="1:4" ht="15" customHeight="1" x14ac:dyDescent="0.25">
      <c r="B52" s="16" t="s">
        <v>125</v>
      </c>
      <c r="C52" s="72">
        <v>1.66</v>
      </c>
    </row>
    <row r="53" spans="1:4" ht="15.75" customHeight="1" x14ac:dyDescent="0.25">
      <c r="B53" s="16" t="s">
        <v>126</v>
      </c>
      <c r="C53" s="72">
        <v>5.64</v>
      </c>
    </row>
    <row r="54" spans="1:4" ht="15.75" customHeight="1" x14ac:dyDescent="0.25">
      <c r="B54" s="16" t="s">
        <v>127</v>
      </c>
      <c r="C54" s="72">
        <v>5.43</v>
      </c>
    </row>
    <row r="55" spans="1:4" ht="15.75" customHeight="1" x14ac:dyDescent="0.25">
      <c r="B55" s="16" t="s">
        <v>128</v>
      </c>
      <c r="C55" s="72">
        <v>1.91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0.2</v>
      </c>
    </row>
    <row r="59" spans="1:4" ht="15.75" customHeight="1" x14ac:dyDescent="0.25">
      <c r="B59" s="16" t="s">
        <v>132</v>
      </c>
      <c r="C59" s="66">
        <v>0.42</v>
      </c>
    </row>
    <row r="60" spans="1:4" ht="15.75" customHeight="1" x14ac:dyDescent="0.25">
      <c r="B60" s="16" t="s">
        <v>269</v>
      </c>
      <c r="C60" s="66">
        <v>4.5999999999999999E-2</v>
      </c>
    </row>
    <row r="61" spans="1:4" ht="15.75" customHeight="1" x14ac:dyDescent="0.25">
      <c r="B61" s="16" t="s">
        <v>270</v>
      </c>
      <c r="C61" s="66">
        <v>1.4E-2</v>
      </c>
    </row>
    <row r="63" spans="1:4" ht="15.75" customHeight="1" x14ac:dyDescent="0.3">
      <c r="A63" s="4"/>
    </row>
  </sheetData>
  <sheetProtection algorithmName="SHA-512" hashValue="Fe3O/MXXtRaxGdMonYb1nwe/aLwU7VpdYcsmQcLBypCxbjEhlBLAvV27SVO87s23lMfP3pbK5a6p6d5Q5jn+Cg==" saltValue="v5slMoMRZDGvHohUBj+cC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1.66</v>
      </c>
      <c r="C2" s="26">
        <f>'Baseline year population inputs'!C52</f>
        <v>1.66</v>
      </c>
      <c r="D2" s="26">
        <f>'Baseline year population inputs'!C53</f>
        <v>5.64</v>
      </c>
      <c r="E2" s="26">
        <f>'Baseline year population inputs'!C54</f>
        <v>5.43</v>
      </c>
      <c r="F2" s="26">
        <f>'Baseline year population inputs'!C55</f>
        <v>1.91</v>
      </c>
    </row>
    <row r="3" spans="1:6" ht="15.75" customHeight="1" x14ac:dyDescent="0.25">
      <c r="A3" s="3" t="s">
        <v>65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66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tabSelected="1" zoomScale="85" zoomScaleNormal="118" workbookViewId="0">
      <selection activeCell="C7" sqref="C7:G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</f>
        <v>1.66</v>
      </c>
      <c r="D7" s="87">
        <f>diarrhoea_1_5mo</f>
        <v>1.66</v>
      </c>
      <c r="E7" s="87">
        <f>diarrhoea_6_11mo</f>
        <v>5.64</v>
      </c>
      <c r="F7" s="87">
        <f>diarrhoea_12_23mo</f>
        <v>5.43</v>
      </c>
      <c r="G7" s="87">
        <f>diarrhoea_24_59mo</f>
        <v>1.91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</f>
        <v>1.66</v>
      </c>
      <c r="D11" s="87">
        <f>diarrhoea_1_5mo</f>
        <v>1.66</v>
      </c>
      <c r="E11" s="87">
        <f>diarrhoea_6_11mo</f>
        <v>5.64</v>
      </c>
      <c r="F11" s="87">
        <f>diarrhoea_12_23mo</f>
        <v>5.43</v>
      </c>
      <c r="G11" s="87">
        <f>diarrhoea_24_59mo</f>
        <v>1.91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3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3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3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3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0.1</v>
      </c>
      <c r="F31" s="87">
        <f t="shared" ref="F31:O31" si="2">frac_wheat</f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53125" defaultRowHeight="12.5" x14ac:dyDescent="0.25"/>
  <cols>
    <col min="1" max="1" width="53" style="52" bestFit="1" customWidth="1"/>
    <col min="2" max="2" width="47.9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9" workbookViewId="0">
      <selection activeCell="F8" sqref="F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384" width="16.08984375" style="55"/>
  </cols>
  <sheetData>
    <row r="1" spans="1:15" ht="15.75" customHeight="1" x14ac:dyDescent="0.35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5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5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5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5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5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5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5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5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5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5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5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5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5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5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5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5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5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5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5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5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5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5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5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5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" customHeight="1" x14ac:dyDescent="0.35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5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5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5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5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5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5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5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5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5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5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5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5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5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5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5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F8" sqref="F8"/>
    </sheetView>
  </sheetViews>
  <sheetFormatPr defaultColWidth="12.81640625" defaultRowHeight="12.5" x14ac:dyDescent="0.25"/>
  <cols>
    <col min="1" max="1" width="58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35" customWidth="1"/>
    <col min="2" max="2" width="15" style="35" customWidth="1"/>
    <col min="3" max="3" width="14.6328125" style="35" customWidth="1"/>
    <col min="4" max="16384" width="12.81640625" style="35"/>
  </cols>
  <sheetData>
    <row r="1" spans="1:10" ht="13" x14ac:dyDescent="0.3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ht="13" x14ac:dyDescent="0.3">
      <c r="A2" s="40" t="s">
        <v>218</v>
      </c>
      <c r="B2" s="137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7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7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7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7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7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7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7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7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7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7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7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7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7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7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ht="13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ht="13" x14ac:dyDescent="0.3">
      <c r="A19" s="40" t="s">
        <v>219</v>
      </c>
      <c r="B19" s="137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7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7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7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7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7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7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7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7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7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7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7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7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7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7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ht="13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ht="13" x14ac:dyDescent="0.3">
      <c r="A36" s="97" t="s">
        <v>220</v>
      </c>
      <c r="B36" s="137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7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7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7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7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7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7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7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7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7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7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7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7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7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7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ht="13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7" sqref="D17"/>
    </sheetView>
  </sheetViews>
  <sheetFormatPr defaultColWidth="14.453125" defaultRowHeight="15.75" customHeight="1" x14ac:dyDescent="0.25"/>
  <cols>
    <col min="1" max="1" width="8.453125" style="12" customWidth="1"/>
    <col min="2" max="9" width="16.9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35" customWidth="1"/>
    <col min="2" max="2" width="34.08984375" style="35" customWidth="1"/>
    <col min="3" max="3" width="11.36328125" style="35" bestFit="1" customWidth="1"/>
    <col min="4" max="4" width="11.90625" style="35" customWidth="1"/>
    <col min="5" max="6" width="15" style="35" customWidth="1"/>
    <col min="7" max="16384" width="16.08984375" style="35"/>
  </cols>
  <sheetData>
    <row r="1" spans="1:7" s="100" customFormat="1" ht="18.75" customHeight="1" x14ac:dyDescent="0.3">
      <c r="A1" s="99" t="s">
        <v>221</v>
      </c>
    </row>
    <row r="2" spans="1:7" ht="15.75" customHeight="1" x14ac:dyDescent="0.3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3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3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3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3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3">
      <c r="A16" s="40"/>
      <c r="B16" s="113"/>
      <c r="C16" s="114"/>
      <c r="D16" s="95"/>
      <c r="E16" s="95"/>
      <c r="F16" s="95"/>
      <c r="G16" s="109"/>
    </row>
    <row r="17" spans="1:7" ht="15.75" customHeight="1" x14ac:dyDescent="0.3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111"/>
  <sheetViews>
    <sheetView topLeftCell="A6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35" customWidth="1"/>
    <col min="2" max="2" width="26.90625" style="35" customWidth="1"/>
    <col min="3" max="3" width="18.36328125" style="35" customWidth="1"/>
    <col min="4" max="8" width="14.81640625" style="35" customWidth="1"/>
    <col min="9" max="12" width="15.36328125" style="35" bestFit="1" customWidth="1"/>
    <col min="13" max="16" width="16.90625" style="35" bestFit="1" customWidth="1"/>
    <col min="17" max="16384" width="12.81640625" style="35"/>
  </cols>
  <sheetData>
    <row r="1" spans="1:16" s="100" customFormat="1" ht="13" x14ac:dyDescent="0.3">
      <c r="A1" s="99" t="s">
        <v>230</v>
      </c>
    </row>
    <row r="2" spans="1:16" ht="13" x14ac:dyDescent="0.3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ht="13" x14ac:dyDescent="0.3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4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ht="13" x14ac:dyDescent="0.3">
      <c r="A28" s="99" t="s">
        <v>237</v>
      </c>
    </row>
    <row r="29" spans="1:16" s="36" customFormat="1" ht="13" x14ac:dyDescent="0.3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ht="13" x14ac:dyDescent="0.3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ht="13" x14ac:dyDescent="0.3">
      <c r="A55" s="99" t="s">
        <v>240</v>
      </c>
    </row>
    <row r="56" spans="1:16" s="36" customFormat="1" ht="26" x14ac:dyDescent="0.3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ht="13" x14ac:dyDescent="0.3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ht="13" x14ac:dyDescent="0.3">
      <c r="A64" s="99" t="s">
        <v>244</v>
      </c>
    </row>
    <row r="65" spans="1:16" s="36" customFormat="1" ht="26" x14ac:dyDescent="0.3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ht="13" x14ac:dyDescent="0.3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ht="13" x14ac:dyDescent="0.3">
      <c r="A103" s="99" t="s">
        <v>246</v>
      </c>
    </row>
    <row r="104" spans="1:16" s="36" customFormat="1" ht="26" x14ac:dyDescent="0.3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ht="13" x14ac:dyDescent="0.3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81640625" defaultRowHeight="12.5" x14ac:dyDescent="0.25"/>
  <cols>
    <col min="1" max="1" width="25.81640625" style="35" customWidth="1"/>
    <col min="2" max="2" width="44.453125" style="35" customWidth="1"/>
    <col min="3" max="3" width="17.81640625" style="35" customWidth="1"/>
    <col min="4" max="4" width="17.54296875" style="35" customWidth="1"/>
    <col min="5" max="5" width="17.1796875" style="35" customWidth="1"/>
    <col min="6" max="6" width="15" style="35" customWidth="1"/>
    <col min="7" max="7" width="13.6328125" style="35" customWidth="1"/>
    <col min="8" max="16384" width="12.81640625" style="35"/>
  </cols>
  <sheetData>
    <row r="1" spans="1:7" s="100" customFormat="1" ht="14.25" customHeight="1" x14ac:dyDescent="0.3">
      <c r="A1" s="99" t="s">
        <v>247</v>
      </c>
    </row>
    <row r="2" spans="1:7" ht="14.25" customHeight="1" x14ac:dyDescent="0.3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3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3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3">
      <c r="A10" s="99" t="s">
        <v>252</v>
      </c>
    </row>
    <row r="11" spans="1:7" ht="14.25" customHeight="1" x14ac:dyDescent="0.3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3">
      <c r="A12" s="104"/>
      <c r="B12" s="113"/>
    </row>
    <row r="13" spans="1:7" s="100" customFormat="1" ht="14.25" customHeight="1" x14ac:dyDescent="0.3">
      <c r="A13" s="99" t="s">
        <v>253</v>
      </c>
    </row>
    <row r="14" spans="1:7" ht="14.25" customHeight="1" x14ac:dyDescent="0.3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3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3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3">
      <c r="A18" s="99" t="s">
        <v>257</v>
      </c>
    </row>
    <row r="19" spans="1:6" s="104" customFormat="1" ht="14.25" customHeight="1" x14ac:dyDescent="0.3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20"/>
  <sheetViews>
    <sheetView workbookViewId="0">
      <selection activeCell="E11" sqref="E11"/>
    </sheetView>
  </sheetViews>
  <sheetFormatPr defaultColWidth="16.08984375" defaultRowHeight="15.75" customHeight="1" x14ac:dyDescent="0.25"/>
  <cols>
    <col min="1" max="1" width="52.1796875" style="35" customWidth="1"/>
    <col min="2" max="6" width="16.08984375" style="35"/>
    <col min="7" max="7" width="17.1796875" style="35" customWidth="1"/>
    <col min="8" max="8" width="16.08984375" style="35" customWidth="1"/>
    <col min="9" max="16384" width="16.08984375" style="35"/>
  </cols>
  <sheetData>
    <row r="1" spans="1:6" ht="15.75" customHeight="1" x14ac:dyDescent="0.3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</v>
      </c>
      <c r="D4" s="136">
        <v>0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</v>
      </c>
      <c r="D6" s="136">
        <v>0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0.08</v>
      </c>
      <c r="D12" s="136">
        <v>0.08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28"/>
  <sheetViews>
    <sheetView workbookViewId="0">
      <selection activeCell="E20" sqref="E20:O20"/>
    </sheetView>
  </sheetViews>
  <sheetFormatPr defaultColWidth="12.81640625" defaultRowHeight="12.5" x14ac:dyDescent="0.25"/>
  <cols>
    <col min="1" max="1" width="22.54296875" style="35" customWidth="1"/>
    <col min="2" max="2" width="58.90625" style="35" bestFit="1" customWidth="1"/>
    <col min="3" max="15" width="15" style="35" customWidth="1"/>
    <col min="16" max="16384" width="12.81640625" style="35"/>
  </cols>
  <sheetData>
    <row r="1" spans="1:15" ht="35.25" customHeight="1" x14ac:dyDescent="0.3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ht="13" x14ac:dyDescent="0.3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ht="13" x14ac:dyDescent="0.3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5"/>
  <sheetViews>
    <sheetView workbookViewId="0">
      <selection activeCell="D3" sqref="D3:G3"/>
    </sheetView>
  </sheetViews>
  <sheetFormatPr defaultColWidth="12.81640625" defaultRowHeight="12.5" x14ac:dyDescent="0.25"/>
  <cols>
    <col min="1" max="1" width="21.36328125" style="35" customWidth="1"/>
    <col min="2" max="2" width="27.1796875" style="35" customWidth="1"/>
    <col min="3" max="7" width="15.54296875" style="35" customWidth="1"/>
    <col min="8" max="16384" width="12.81640625" style="35"/>
  </cols>
  <sheetData>
    <row r="1" spans="1:7" ht="13" x14ac:dyDescent="0.3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262</v>
      </c>
    </row>
    <row r="3" spans="1:7" x14ac:dyDescent="0.25">
      <c r="B3" s="59" t="s">
        <v>67</v>
      </c>
      <c r="C3" s="136">
        <v>1</v>
      </c>
      <c r="D3" s="136">
        <v>0.22</v>
      </c>
      <c r="E3" s="136">
        <v>0.22</v>
      </c>
      <c r="F3" s="136">
        <v>0.22</v>
      </c>
      <c r="G3" s="136">
        <v>0.22</v>
      </c>
    </row>
    <row r="4" spans="1:7" ht="13" x14ac:dyDescent="0.3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0.16</v>
      </c>
      <c r="E5" s="136">
        <v>0.16</v>
      </c>
      <c r="F5" s="136">
        <v>0.16</v>
      </c>
      <c r="G5" s="136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49"/>
  <sheetViews>
    <sheetView topLeftCell="A2" zoomScale="111" workbookViewId="0">
      <selection activeCell="D27" sqref="D27"/>
    </sheetView>
  </sheetViews>
  <sheetFormatPr defaultColWidth="12.81640625" defaultRowHeight="12.5" x14ac:dyDescent="0.25"/>
  <cols>
    <col min="1" max="1" width="53" style="52" customWidth="1"/>
    <col min="2" max="2" width="30.54296875" style="52" customWidth="1"/>
    <col min="3" max="3" width="24.81640625" style="52" customWidth="1"/>
    <col min="4" max="4" width="15" style="35" customWidth="1"/>
    <col min="5" max="5" width="13.6328125" style="35" customWidth="1"/>
    <col min="6" max="6" width="14.453125" style="35" customWidth="1"/>
    <col min="7" max="7" width="12.81640625" style="35"/>
    <col min="8" max="8" width="17.54296875" style="35" customWidth="1"/>
    <col min="9" max="16384" width="12.81640625" style="35"/>
  </cols>
  <sheetData>
    <row r="1" spans="1:9" ht="13" x14ac:dyDescent="0.3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0.36</v>
      </c>
      <c r="G3" s="136">
        <v>0.36</v>
      </c>
      <c r="H3" s="136">
        <v>0.36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0.45</v>
      </c>
      <c r="G4" s="136">
        <v>0.45</v>
      </c>
      <c r="H4" s="136">
        <v>0.45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0.25970149253731301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0.8</v>
      </c>
      <c r="G13" s="136">
        <v>0.8</v>
      </c>
      <c r="H13" s="136">
        <v>0.8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0.85</v>
      </c>
      <c r="G14" s="136">
        <v>0.85</v>
      </c>
      <c r="H14" s="136">
        <v>0.85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0.8</v>
      </c>
      <c r="G15" s="136">
        <v>0.8</v>
      </c>
      <c r="H15" s="136">
        <v>0.8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0.75</v>
      </c>
      <c r="G16" s="136">
        <v>0.75</v>
      </c>
      <c r="H16" s="136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0.186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0.186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0.186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0.6</v>
      </c>
      <c r="E39" s="136">
        <v>0.6</v>
      </c>
      <c r="F39" s="136">
        <v>0.6</v>
      </c>
      <c r="G39" s="136">
        <v>0.6</v>
      </c>
      <c r="H39" s="136">
        <v>0.6</v>
      </c>
    </row>
    <row r="40" spans="1:8" x14ac:dyDescent="0.25">
      <c r="C40" s="52" t="s">
        <v>268</v>
      </c>
      <c r="D40" s="136">
        <v>0.45</v>
      </c>
      <c r="E40" s="136">
        <v>0.45</v>
      </c>
      <c r="F40" s="136">
        <v>0.45</v>
      </c>
      <c r="G40" s="136">
        <v>0.45</v>
      </c>
      <c r="H40" s="136">
        <v>0.45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0.5</v>
      </c>
      <c r="E42" s="136">
        <v>0.5</v>
      </c>
      <c r="F42" s="136">
        <v>0.5</v>
      </c>
      <c r="G42" s="136">
        <v>0.5</v>
      </c>
      <c r="H42" s="136">
        <v>0.5</v>
      </c>
    </row>
    <row r="43" spans="1:8" x14ac:dyDescent="0.25">
      <c r="C43" s="52" t="s">
        <v>268</v>
      </c>
      <c r="D43" s="136">
        <v>0.63</v>
      </c>
      <c r="E43" s="136">
        <v>0.63</v>
      </c>
      <c r="F43" s="136">
        <v>0.63</v>
      </c>
      <c r="G43" s="136">
        <v>0.63</v>
      </c>
      <c r="H43" s="136">
        <v>0.63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0.8</v>
      </c>
      <c r="E45" s="136">
        <v>0.8</v>
      </c>
      <c r="F45" s="136">
        <v>0.8</v>
      </c>
      <c r="G45" s="136">
        <v>0.8</v>
      </c>
      <c r="H45" s="136">
        <v>0.8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0.76</v>
      </c>
      <c r="E47" s="136">
        <v>0.76</v>
      </c>
      <c r="F47" s="136">
        <v>0.76</v>
      </c>
      <c r="G47" s="136">
        <v>0.76</v>
      </c>
      <c r="H47" s="136">
        <v>0.76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0.88</v>
      </c>
      <c r="E49" s="136">
        <v>0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7"/>
  <sheetViews>
    <sheetView workbookViewId="0">
      <selection activeCell="D7" sqref="D7"/>
    </sheetView>
  </sheetViews>
  <sheetFormatPr defaultColWidth="12.81640625" defaultRowHeight="12.5" x14ac:dyDescent="0.25"/>
  <cols>
    <col min="1" max="1" width="28" style="35" customWidth="1"/>
    <col min="2" max="2" width="27.453125" style="35" customWidth="1"/>
    <col min="3" max="3" width="23.6328125" style="35" customWidth="1"/>
    <col min="4" max="7" width="17.1796875" style="35" customWidth="1"/>
    <col min="8" max="16384" width="12.81640625" style="35"/>
  </cols>
  <sheetData>
    <row r="1" spans="1:8" ht="13" x14ac:dyDescent="0.3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0.59</v>
      </c>
      <c r="E7" s="136">
        <v>0.59</v>
      </c>
      <c r="F7" s="136">
        <v>0.59</v>
      </c>
      <c r="G7" s="136">
        <v>0.59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32" sqref="C32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2.7000000000000001E-3</v>
      </c>
    </row>
    <row r="4" spans="1:8" ht="15.75" customHeight="1" x14ac:dyDescent="0.25">
      <c r="B4" s="24" t="s">
        <v>7</v>
      </c>
      <c r="C4" s="75">
        <v>0.1966</v>
      </c>
    </row>
    <row r="5" spans="1:8" ht="15.75" customHeight="1" x14ac:dyDescent="0.25">
      <c r="B5" s="24" t="s">
        <v>8</v>
      </c>
      <c r="C5" s="75">
        <v>6.2100000000000002E-2</v>
      </c>
    </row>
    <row r="6" spans="1:8" ht="15.75" customHeight="1" x14ac:dyDescent="0.25">
      <c r="B6" s="24" t="s">
        <v>10</v>
      </c>
      <c r="C6" s="75">
        <v>0.29289999999999999</v>
      </c>
    </row>
    <row r="7" spans="1:8" ht="15.75" customHeight="1" x14ac:dyDescent="0.25">
      <c r="B7" s="24" t="s">
        <v>13</v>
      </c>
      <c r="C7" s="75">
        <v>0.24709999999999999</v>
      </c>
    </row>
    <row r="8" spans="1:8" ht="15.75" customHeight="1" x14ac:dyDescent="0.25">
      <c r="B8" s="24" t="s">
        <v>14</v>
      </c>
      <c r="C8" s="75">
        <v>4.7999999999999996E-3</v>
      </c>
    </row>
    <row r="9" spans="1:8" ht="15.75" customHeight="1" x14ac:dyDescent="0.25">
      <c r="B9" s="24" t="s">
        <v>27</v>
      </c>
      <c r="C9" s="75">
        <v>0.13200000000000001</v>
      </c>
    </row>
    <row r="10" spans="1:8" ht="15.75" customHeight="1" x14ac:dyDescent="0.25">
      <c r="B10" s="24" t="s">
        <v>15</v>
      </c>
      <c r="C10" s="75">
        <v>6.1800000000000001E-2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16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17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18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19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20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21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22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23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0.10082724000000001</v>
      </c>
    </row>
    <row r="27" spans="1:8" ht="15.75" customHeight="1" x14ac:dyDescent="0.25">
      <c r="B27" s="24" t="s">
        <v>39</v>
      </c>
      <c r="C27" s="75">
        <v>3.1206000000000002E-4</v>
      </c>
    </row>
    <row r="28" spans="1:8" ht="15.75" customHeight="1" x14ac:dyDescent="0.25">
      <c r="B28" s="24" t="s">
        <v>40</v>
      </c>
      <c r="C28" s="75">
        <v>0.15891214000000001</v>
      </c>
    </row>
    <row r="29" spans="1:8" ht="15.75" customHeight="1" x14ac:dyDescent="0.25">
      <c r="B29" s="24" t="s">
        <v>41</v>
      </c>
      <c r="C29" s="75">
        <v>0.12598688999999999</v>
      </c>
    </row>
    <row r="30" spans="1:8" ht="15.75" customHeight="1" x14ac:dyDescent="0.25">
      <c r="B30" s="24" t="s">
        <v>42</v>
      </c>
      <c r="C30" s="75">
        <v>0.12434007</v>
      </c>
    </row>
    <row r="31" spans="1:8" ht="15.75" customHeight="1" x14ac:dyDescent="0.25">
      <c r="B31" s="24" t="s">
        <v>43</v>
      </c>
      <c r="C31" s="75">
        <v>3.9028409999999999E-2</v>
      </c>
    </row>
    <row r="32" spans="1:8" ht="15.75" customHeight="1" x14ac:dyDescent="0.25">
      <c r="B32" s="24" t="s">
        <v>44</v>
      </c>
      <c r="C32" s="75">
        <v>8.5254999999999999E-4</v>
      </c>
    </row>
    <row r="33" spans="2:3" ht="15.75" customHeight="1" x14ac:dyDescent="0.25">
      <c r="B33" s="24" t="s">
        <v>45</v>
      </c>
      <c r="C33" s="75">
        <v>6.8467810000000004E-2</v>
      </c>
    </row>
    <row r="34" spans="2:3" ht="15.75" customHeight="1" x14ac:dyDescent="0.25">
      <c r="B34" s="24" t="s">
        <v>46</v>
      </c>
      <c r="C34" s="75">
        <v>0.38127283000000001</v>
      </c>
    </row>
    <row r="35" spans="2:3" ht="15.75" customHeight="1" x14ac:dyDescent="0.25">
      <c r="B35" s="32" t="s">
        <v>129</v>
      </c>
      <c r="C35" s="70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118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5">
      <c r="A4" s="5"/>
      <c r="B4" s="11" t="s">
        <v>116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5">
      <c r="A5" s="5"/>
      <c r="B5" s="11" t="s">
        <v>119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121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122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123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68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167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168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169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P14"/>
  <sheetViews>
    <sheetView topLeftCell="C1" zoomScale="115" zoomScaleNormal="115" workbookViewId="0">
      <selection activeCell="C6" sqref="C6"/>
    </sheetView>
  </sheetViews>
  <sheetFormatPr defaultColWidth="8.90625" defaultRowHeight="12.5" x14ac:dyDescent="0.25"/>
  <cols>
    <col min="1" max="1" width="37" customWidth="1"/>
    <col min="2" max="2" width="29.453125" customWidth="1"/>
    <col min="3" max="3" width="13.1796875" bestFit="1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f>(('Nutritional status distribution'!C4+'Nutritional status distribution'!C5)*(1/60)+('Nutritional status distribution'!D4+'Nutritional status distribution'!D5)*(5/60)+('Nutritional status distribution'!E4+'Nutritional status distribution'!E5)*(6/60)+('Nutritional status distribution'!F4+'Nutritional status distribution'!F5)*(12/60)+('Nutritional status distribution'!G4+'Nutritional status distribution'!G5)*(36/60))</f>
        <v>0.34434320222452625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>
        <v>0.33</v>
      </c>
    </row>
    <row r="3" spans="1:16" x14ac:dyDescent="0.25">
      <c r="B3" s="14"/>
    </row>
    <row r="4" spans="1:16" x14ac:dyDescent="0.25">
      <c r="A4" t="s">
        <v>140</v>
      </c>
      <c r="B4" s="14" t="s">
        <v>143</v>
      </c>
      <c r="C4" s="28">
        <f>(('Nutritional status distribution'!C10+'Nutritional status distribution'!C11)*(1/60)+('Nutritional status distribution'!D10+'Nutritional status distribution'!D11)*(5/60)+('Nutritional status distribution'!E10+'Nutritional status distribution'!E11)*(6/60)+('Nutritional status distribution'!F10+'Nutritional status distribution'!F11)*(12/60)+('Nutritional status distribution'!G10+'Nutritional status distribution'!G11)*(36/60))</f>
        <v>4.4702487716765882E-2</v>
      </c>
      <c r="D4" s="28"/>
      <c r="E4" s="28"/>
      <c r="F4" s="28"/>
      <c r="G4" s="28"/>
      <c r="H4" s="28"/>
      <c r="I4" s="28"/>
      <c r="J4" s="28"/>
      <c r="K4" s="28">
        <v>4.2000000000000003E-2</v>
      </c>
      <c r="L4" s="28"/>
      <c r="M4" s="28"/>
      <c r="N4" s="28"/>
      <c r="O4" s="28"/>
      <c r="P4" s="28">
        <v>3.9E-2</v>
      </c>
    </row>
    <row r="5" spans="1:16" x14ac:dyDescent="0.25">
      <c r="B5" s="14"/>
    </row>
    <row r="6" spans="1:16" x14ac:dyDescent="0.25">
      <c r="A6" t="s">
        <v>141</v>
      </c>
      <c r="B6" s="14" t="s">
        <v>143</v>
      </c>
      <c r="C6" s="28">
        <f>'Nutritional status distribution'!C15*(1/60)+'Nutritional status distribution'!D15*(5/60)+'Nutritional status distribution'!E15*(6/60)+'Nutritional status distribution'!F15*(12/60)+'Nutritional status distribution'!G15*(36/60)</f>
        <v>0.22016400000000003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>
        <v>0.19800000000000001</v>
      </c>
    </row>
    <row r="7" spans="1:16" x14ac:dyDescent="0.25">
      <c r="B7" s="14" t="s">
        <v>32</v>
      </c>
      <c r="C7" s="28">
        <f>('Nutritional status distribution'!H15*('Demographic projections'!C2/SUM('Demographic projections'!C2:F2))+'Nutritional status distribution'!I15*('Demographic projections'!D2/SUM('Demographic projections'!C2:F2))+'Nutritional status distribution'!J15*('Demographic projections'!E2/SUM('Demographic projections'!C2:F2))+'Nutritional status distribution'!K15*('Demographic projections'!F2/SUM('Demographic projections'!C2:F2)))</f>
        <v>0.18837666072928053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>
        <v>0.17499999999999999</v>
      </c>
    </row>
    <row r="8" spans="1:16" x14ac:dyDescent="0.25">
      <c r="B8" s="14" t="s">
        <v>144</v>
      </c>
      <c r="C8" s="28">
        <f>('Nutritional status distribution'!L15*('Demographic projections'!C2/SUM('Demographic projections'!C2:F2))+'Nutritional status distribution'!M15*('Demographic projections'!D2/SUM('Demographic projections'!C2:F2))+'Nutritional status distribution'!N15*('Demographic projections'!E2/SUM('Demographic projections'!C2:F2))+'Nutritional status distribution'!O15*('Demographic projections'!F2/SUM('Demographic projections'!C2:F2)))</f>
        <v>0.18837666072928053</v>
      </c>
      <c r="D8" s="28"/>
      <c r="E8" s="28"/>
      <c r="F8" s="28"/>
      <c r="G8" s="28"/>
      <c r="H8" s="28"/>
      <c r="I8" s="28"/>
      <c r="J8" s="28"/>
      <c r="K8" s="28">
        <v>0.15</v>
      </c>
      <c r="L8" s="28"/>
      <c r="M8" s="28"/>
      <c r="N8" s="28"/>
      <c r="O8" s="28"/>
      <c r="P8" s="28">
        <v>0.17399999999999999</v>
      </c>
    </row>
    <row r="10" spans="1:16" x14ac:dyDescent="0.25">
      <c r="A10" t="s">
        <v>142</v>
      </c>
      <c r="B10" s="16" t="s">
        <v>147</v>
      </c>
      <c r="C10" s="28">
        <f>('Breastfeeding distribution'!C2*(1/6)+'Breastfeeding distribution'!D2*(5/6))</f>
        <v>0.50922873745377717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>
        <v>0.55000000000000004</v>
      </c>
    </row>
    <row r="11" spans="1:16" x14ac:dyDescent="0.25">
      <c r="B11" s="34" t="s">
        <v>146</v>
      </c>
      <c r="C11" s="28">
        <f>(('Breastfeeding distribution'!E4)*(6/18)+('Breastfeeding distribution'!F4)*(12/18))</f>
        <v>0.79221422376409367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>
        <v>0.82</v>
      </c>
    </row>
    <row r="13" spans="1:16" x14ac:dyDescent="0.25">
      <c r="A13" s="12" t="s">
        <v>74</v>
      </c>
      <c r="B13" s="34" t="s">
        <v>148</v>
      </c>
      <c r="C13" s="28">
        <f>U5_mortality/1000</f>
        <v>6.7000000000000004E-2</v>
      </c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>
        <v>6.7000000000000004E-2</v>
      </c>
    </row>
    <row r="14" spans="1:16" x14ac:dyDescent="0.25">
      <c r="B14" s="16" t="s">
        <v>170</v>
      </c>
      <c r="C14" s="28">
        <f>maternal_mortality/1000</f>
        <v>4.0099999999999997E-3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>
        <v>4.0000000000000001E-3</v>
      </c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35" customWidth="1"/>
    <col min="2" max="2" width="19.089843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ht="13" x14ac:dyDescent="0.3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ht="13" x14ac:dyDescent="0.3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x14ac:dyDescent="0.3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ht="13" x14ac:dyDescent="0.3">
      <c r="A2" s="61" t="s">
        <v>69</v>
      </c>
      <c r="B2" s="46" t="s">
        <v>67</v>
      </c>
      <c r="C2" s="46" t="s">
        <v>183</v>
      </c>
      <c r="D2" s="80"/>
    </row>
    <row r="3" spans="1:4" ht="13" x14ac:dyDescent="0.3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39"/>
  <sheetViews>
    <sheetView workbookViewId="0">
      <selection activeCell="D3" sqref="D3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08984375" style="35" customWidth="1"/>
    <col min="5" max="5" width="32.36328125" style="35" bestFit="1" customWidth="1"/>
    <col min="6" max="16384" width="14.453125" style="35"/>
  </cols>
  <sheetData>
    <row r="1" spans="1:5" ht="26" x14ac:dyDescent="0.3">
      <c r="A1" s="54" t="s">
        <v>69</v>
      </c>
      <c r="B1" s="62" t="str">
        <f>"Baseline ("&amp;start_year&amp;") coverage"</f>
        <v>Baseline (2017)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25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1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90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1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0.82</v>
      </c>
      <c r="E6" s="82" t="s">
        <v>201</v>
      </c>
    </row>
    <row r="7" spans="1:5" ht="15.75" customHeight="1" x14ac:dyDescent="0.25">
      <c r="A7" s="52" t="s">
        <v>63</v>
      </c>
      <c r="B7" s="81">
        <v>0.36</v>
      </c>
      <c r="C7" s="81">
        <v>0.95</v>
      </c>
      <c r="D7" s="82">
        <v>0.25</v>
      </c>
      <c r="E7" s="82" t="s">
        <v>201</v>
      </c>
    </row>
    <row r="8" spans="1:5" ht="15.75" customHeight="1" x14ac:dyDescent="0.25">
      <c r="A8" s="52" t="s">
        <v>64</v>
      </c>
      <c r="B8" s="81">
        <v>0</v>
      </c>
      <c r="C8" s="81">
        <v>0.95</v>
      </c>
      <c r="D8" s="82">
        <v>0.75</v>
      </c>
      <c r="E8" s="82" t="s">
        <v>201</v>
      </c>
    </row>
    <row r="9" spans="1:5" ht="15.75" customHeight="1" x14ac:dyDescent="0.25">
      <c r="A9" s="52" t="s">
        <v>62</v>
      </c>
      <c r="B9" s="81">
        <v>0</v>
      </c>
      <c r="C9" s="81">
        <v>0.95</v>
      </c>
      <c r="D9" s="82">
        <v>0.19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0.73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1.78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0.24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0.55000000000000004</v>
      </c>
      <c r="E13" s="82" t="s">
        <v>201</v>
      </c>
    </row>
    <row r="14" spans="1:5" ht="15.75" customHeight="1" x14ac:dyDescent="0.25">
      <c r="A14" s="11" t="s">
        <v>187</v>
      </c>
      <c r="B14" s="81">
        <v>0</v>
      </c>
      <c r="C14" s="81">
        <v>0.95</v>
      </c>
      <c r="D14" s="82">
        <v>0.73</v>
      </c>
      <c r="E14" s="82" t="s">
        <v>201</v>
      </c>
    </row>
    <row r="15" spans="1:5" ht="15.75" customHeight="1" x14ac:dyDescent="0.25">
      <c r="A15" s="11" t="s">
        <v>207</v>
      </c>
      <c r="B15" s="81">
        <v>0</v>
      </c>
      <c r="C15" s="81">
        <v>0.95</v>
      </c>
      <c r="D15" s="82">
        <v>1.78</v>
      </c>
      <c r="E15" s="82" t="s">
        <v>201</v>
      </c>
    </row>
    <row r="16" spans="1:5" ht="15.75" customHeight="1" x14ac:dyDescent="0.25">
      <c r="A16" s="52" t="s">
        <v>57</v>
      </c>
      <c r="B16" s="81">
        <v>0.34599999999999997</v>
      </c>
      <c r="C16" s="81">
        <v>0.95</v>
      </c>
      <c r="D16" s="82">
        <v>2.06</v>
      </c>
      <c r="E16" s="82" t="s">
        <v>201</v>
      </c>
    </row>
    <row r="17" spans="1:5" ht="15.75" customHeight="1" x14ac:dyDescent="0.25">
      <c r="A17" s="52" t="s">
        <v>47</v>
      </c>
      <c r="B17" s="81">
        <v>0.80800000000000005</v>
      </c>
      <c r="C17" s="81">
        <v>0.95</v>
      </c>
      <c r="D17" s="82">
        <v>0.05</v>
      </c>
      <c r="E17" s="82" t="s">
        <v>201</v>
      </c>
    </row>
    <row r="18" spans="1:5" ht="15.9" customHeight="1" x14ac:dyDescent="0.25">
      <c r="A18" s="52" t="s">
        <v>173</v>
      </c>
      <c r="B18" s="81">
        <v>0</v>
      </c>
      <c r="C18" s="81">
        <v>0.95</v>
      </c>
      <c r="D18" s="82">
        <v>5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5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8.84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50</v>
      </c>
      <c r="E22" s="82" t="s">
        <v>201</v>
      </c>
    </row>
    <row r="23" spans="1:5" ht="15.75" customHeight="1" x14ac:dyDescent="0.25">
      <c r="A23" s="52" t="s">
        <v>34</v>
      </c>
      <c r="B23" s="81">
        <v>0.50800000000000001</v>
      </c>
      <c r="C23" s="81">
        <v>0.95</v>
      </c>
      <c r="D23" s="82">
        <v>2.61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</v>
      </c>
      <c r="E24" s="82" t="s">
        <v>201</v>
      </c>
    </row>
    <row r="25" spans="1:5" ht="15.75" customHeight="1" x14ac:dyDescent="0.25">
      <c r="A25" s="52" t="s">
        <v>87</v>
      </c>
      <c r="B25" s="81">
        <v>0</v>
      </c>
      <c r="C25" s="81">
        <v>0.95</v>
      </c>
      <c r="D25" s="82">
        <v>1</v>
      </c>
      <c r="E25" s="82" t="s">
        <v>201</v>
      </c>
    </row>
    <row r="26" spans="1:5" ht="15.75" customHeight="1" x14ac:dyDescent="0.25">
      <c r="A26" s="52" t="s">
        <v>137</v>
      </c>
      <c r="B26" s="81">
        <v>0.1</v>
      </c>
      <c r="C26" s="81">
        <v>0.95</v>
      </c>
      <c r="D26" s="82">
        <v>4.6500000000000004</v>
      </c>
      <c r="E26" s="82" t="s">
        <v>201</v>
      </c>
    </row>
    <row r="27" spans="1:5" ht="15.75" customHeight="1" x14ac:dyDescent="0.25">
      <c r="A27" s="52" t="s">
        <v>59</v>
      </c>
      <c r="B27" s="81">
        <v>0.3538</v>
      </c>
      <c r="C27" s="81">
        <v>0.95</v>
      </c>
      <c r="D27" s="82">
        <v>3.78</v>
      </c>
      <c r="E27" s="82" t="s">
        <v>201</v>
      </c>
    </row>
    <row r="28" spans="1:5" ht="15.75" customHeight="1" x14ac:dyDescent="0.25">
      <c r="A28" s="52" t="s">
        <v>84</v>
      </c>
      <c r="B28" s="81">
        <v>0</v>
      </c>
      <c r="C28" s="81">
        <v>0.95</v>
      </c>
      <c r="D28" s="82">
        <v>1</v>
      </c>
      <c r="E28" s="82" t="s">
        <v>201</v>
      </c>
    </row>
    <row r="29" spans="1:5" ht="15.75" customHeight="1" x14ac:dyDescent="0.25">
      <c r="A29" s="52" t="s">
        <v>58</v>
      </c>
      <c r="B29" s="81">
        <v>0</v>
      </c>
      <c r="C29" s="81">
        <v>0.95</v>
      </c>
      <c r="D29" s="82">
        <v>48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82">
        <v>65</v>
      </c>
      <c r="E30" s="82" t="s">
        <v>201</v>
      </c>
    </row>
    <row r="31" spans="1:5" ht="15.75" customHeight="1" x14ac:dyDescent="0.25">
      <c r="A31" s="52" t="s">
        <v>28</v>
      </c>
      <c r="B31" s="81">
        <v>0.89970000000000006</v>
      </c>
      <c r="C31" s="81">
        <v>0.95</v>
      </c>
      <c r="D31" s="82">
        <v>0.41</v>
      </c>
      <c r="E31" s="82" t="s">
        <v>201</v>
      </c>
    </row>
    <row r="32" spans="1:5" ht="15.75" customHeight="1" x14ac:dyDescent="0.25">
      <c r="A32" s="52" t="s">
        <v>83</v>
      </c>
      <c r="B32" s="81">
        <v>0.80700000000000005</v>
      </c>
      <c r="C32" s="81">
        <v>0.95</v>
      </c>
      <c r="D32" s="82">
        <v>0.9</v>
      </c>
      <c r="E32" s="82" t="s">
        <v>201</v>
      </c>
    </row>
    <row r="33" spans="1:6" ht="15.75" customHeight="1" x14ac:dyDescent="0.25">
      <c r="A33" s="52" t="s">
        <v>82</v>
      </c>
      <c r="B33" s="81">
        <v>0.73199999999999998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81</v>
      </c>
      <c r="B34" s="81">
        <v>0.316</v>
      </c>
      <c r="C34" s="81">
        <v>0.95</v>
      </c>
      <c r="D34" s="82">
        <v>79</v>
      </c>
      <c r="E34" s="82" t="s">
        <v>201</v>
      </c>
    </row>
    <row r="35" spans="1:6" ht="15.75" customHeight="1" x14ac:dyDescent="0.25">
      <c r="A35" s="52" t="s">
        <v>79</v>
      </c>
      <c r="B35" s="81">
        <v>0.59699999999999998</v>
      </c>
      <c r="C35" s="81">
        <v>0.95</v>
      </c>
      <c r="D35" s="82">
        <v>31</v>
      </c>
      <c r="E35" s="82" t="s">
        <v>201</v>
      </c>
    </row>
    <row r="36" spans="1:6" s="36" customFormat="1" ht="15.75" customHeight="1" x14ac:dyDescent="0.25">
      <c r="A36" s="52" t="s">
        <v>80</v>
      </c>
      <c r="B36" s="81">
        <v>0.19900000000000001</v>
      </c>
      <c r="C36" s="81">
        <v>0.95</v>
      </c>
      <c r="D36" s="82">
        <v>102</v>
      </c>
      <c r="E36" s="82" t="s">
        <v>201</v>
      </c>
      <c r="F36" s="35"/>
    </row>
    <row r="37" spans="1:6" ht="15.75" customHeight="1" x14ac:dyDescent="0.25">
      <c r="A37" s="52" t="s">
        <v>85</v>
      </c>
      <c r="B37" s="81">
        <v>0.13400000000000001</v>
      </c>
      <c r="C37" s="81">
        <v>0.95</v>
      </c>
      <c r="D37" s="82">
        <v>5.53</v>
      </c>
      <c r="E37" s="82" t="s">
        <v>201</v>
      </c>
    </row>
    <row r="38" spans="1:6" ht="15.75" customHeight="1" x14ac:dyDescent="0.25">
      <c r="A38" s="52" t="s">
        <v>60</v>
      </c>
      <c r="B38" s="81">
        <v>0</v>
      </c>
      <c r="C38" s="81">
        <v>0.95</v>
      </c>
      <c r="D38" s="82">
        <v>1</v>
      </c>
      <c r="E38" s="82" t="s">
        <v>201</v>
      </c>
    </row>
    <row r="39" spans="1:6" ht="15.75" customHeight="1" x14ac:dyDescent="0.25">
      <c r="F39" s="36"/>
    </row>
  </sheetData>
  <sheetProtection algorithmName="SHA-512" hashValue="bTQxzE1+nQweLYixk9d53GErZOhuGoWnRxp3kR6crDB8hYiYhvgmARbQjn/KHEMXvHzUPO3MUtIfs8tZYjvlnw==" saltValue="2S1/aGC0lK9A0SZ34ci+9w==" spinCount="100000" sheet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Reference programs</vt:lpstr>
      <vt:lpstr>Incidence of conditions</vt:lpstr>
      <vt:lpstr>Programs target population</vt:lpstr>
      <vt:lpstr>Program dependencies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2020-07-02T01:02:53Z</dcterms:modified>
</cp:coreProperties>
</file>