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Nutrition\applications\demo\data\regional\"/>
    </mc:Choice>
  </mc:AlternateContent>
  <bookViews>
    <workbookView xWindow="-38400" yWindow="-21144" windowWidth="38400" windowHeight="21144" tabRatio="961" firstSheet="9" activeTab="13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65" l="1"/>
  <c r="C35" i="4" l="1"/>
  <c r="D23" i="4"/>
  <c r="E23" i="4"/>
  <c r="F23" i="4"/>
  <c r="C23" i="4"/>
  <c r="C11" i="4"/>
  <c r="A1" i="4" l="1"/>
  <c r="M23" i="21" l="1"/>
  <c r="N23" i="21"/>
  <c r="O23" i="21"/>
  <c r="L23" i="21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H2" i="2" l="1"/>
  <c r="C33" i="1" l="1"/>
  <c r="A1" i="50" l="1"/>
  <c r="A1" i="5"/>
  <c r="B1" i="56"/>
  <c r="D6" i="57" l="1"/>
  <c r="C6" i="57"/>
  <c r="D5" i="57"/>
  <c r="C5" i="57"/>
  <c r="D4" i="57"/>
  <c r="C4" i="57"/>
  <c r="D3" i="57"/>
  <c r="C3" i="57"/>
  <c r="C2" i="57"/>
  <c r="D20" i="56" l="1"/>
  <c r="D19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 s="1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I31" i="2" s="1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 l="1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  <c r="D18" i="56" l="1"/>
</calcChain>
</file>

<file path=xl/comments1.xml><?xml version="1.0" encoding="utf-8"?>
<comments xmlns="http://schemas.openxmlformats.org/spreadsheetml/2006/main">
  <authors>
    <author>Nick Scott</author>
  </authors>
  <commentList>
    <comment ref="D28" authorId="0" shape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>
  <authors>
    <author>Nick Scott</author>
  </authors>
  <commentList>
    <comment ref="A3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>
  <authors>
    <author>Nick Scott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<sst xmlns="http://schemas.openxmlformats.org/spreadsheetml/2006/main" count="1103" uniqueCount="271">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</sst>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3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6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7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0" fontId="8" fillId="0" borderId="0" xfId="725" applyFont="1" applyAlignment="1">
      <alignment horizontal="center" vertical="center"/>
    </xf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</cellXfs>
  <cellStyles count="728">
    <cellStyle name="Comma" xfId="9" builtinId="3"/>
    <cellStyle name="Comma 2" xfId="7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E63"/>
  <sheetViews>
    <sheetView zoomScaleNormal="100" workbookViewId="0">
      <selection activeCell="C20" sqref="C20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2017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9862402</v>
      </c>
    </row>
    <row r="8" spans="1:3" ht="15" customHeight="1" x14ac:dyDescent="0.25">
      <c r="B8" s="7" t="s">
        <v>106</v>
      </c>
      <c r="C8" s="70">
        <v>0.28199999999999997</v>
      </c>
    </row>
    <row r="9" spans="1:3" ht="15" customHeight="1" x14ac:dyDescent="0.25">
      <c r="B9" s="9" t="s">
        <v>107</v>
      </c>
      <c r="C9" s="71">
        <v>1</v>
      </c>
    </row>
    <row r="10" spans="1:3" ht="15" customHeight="1" x14ac:dyDescent="0.25">
      <c r="B10" s="9" t="s">
        <v>105</v>
      </c>
      <c r="C10" s="71">
        <v>0.23</v>
      </c>
    </row>
    <row r="11" spans="1:3" ht="15" customHeight="1" x14ac:dyDescent="0.25">
      <c r="B11" s="7" t="s">
        <v>108</v>
      </c>
      <c r="C11" s="70">
        <v>0.51</v>
      </c>
    </row>
    <row r="12" spans="1:3" ht="15" customHeight="1" x14ac:dyDescent="0.25">
      <c r="B12" s="7" t="s">
        <v>109</v>
      </c>
      <c r="C12" s="70">
        <v>0.37</v>
      </c>
    </row>
    <row r="13" spans="1:3" ht="15" customHeight="1" x14ac:dyDescent="0.25">
      <c r="B13" s="7" t="s">
        <v>110</v>
      </c>
      <c r="C13" s="70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0.3</v>
      </c>
    </row>
    <row r="17" spans="1:3" ht="15" customHeight="1" x14ac:dyDescent="0.25">
      <c r="B17" s="9" t="s">
        <v>95</v>
      </c>
      <c r="C17" s="71">
        <v>0.1</v>
      </c>
    </row>
    <row r="18" spans="1:3" ht="15" customHeight="1" x14ac:dyDescent="0.25">
      <c r="B18" s="9" t="s">
        <v>96</v>
      </c>
      <c r="C18" s="71">
        <v>0.1</v>
      </c>
    </row>
    <row r="19" spans="1:3" ht="15" customHeight="1" x14ac:dyDescent="0.25">
      <c r="B19" s="9" t="s">
        <v>97</v>
      </c>
      <c r="C19" s="71">
        <v>0.8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0.127</v>
      </c>
    </row>
    <row r="24" spans="1:3" ht="15" customHeight="1" x14ac:dyDescent="0.25">
      <c r="B24" s="20" t="s">
        <v>102</v>
      </c>
      <c r="C24" s="71">
        <v>0.45200000000000001</v>
      </c>
    </row>
    <row r="25" spans="1:3" ht="15" customHeight="1" x14ac:dyDescent="0.25">
      <c r="B25" s="20" t="s">
        <v>103</v>
      </c>
      <c r="C25" s="71">
        <v>0.33400000000000002</v>
      </c>
    </row>
    <row r="26" spans="1:3" ht="15" customHeight="1" x14ac:dyDescent="0.25">
      <c r="B26" s="20" t="s">
        <v>104</v>
      </c>
      <c r="C26" s="71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0.20799999999999999</v>
      </c>
    </row>
    <row r="30" spans="1:3" ht="14.25" customHeight="1" x14ac:dyDescent="0.25">
      <c r="B30" s="30" t="s">
        <v>76</v>
      </c>
      <c r="C30" s="73">
        <v>0.63700000000000001</v>
      </c>
    </row>
    <row r="31" spans="1:3" ht="14.25" customHeight="1" x14ac:dyDescent="0.25">
      <c r="B31" s="30" t="s">
        <v>77</v>
      </c>
      <c r="C31" s="73">
        <v>0.11899999999999999</v>
      </c>
    </row>
    <row r="32" spans="1:3" ht="14.25" customHeight="1" x14ac:dyDescent="0.25">
      <c r="B32" s="30" t="s">
        <v>78</v>
      </c>
      <c r="C32" s="73">
        <v>3.5999999999999997E-2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25</v>
      </c>
    </row>
    <row r="38" spans="1:5" ht="15" customHeight="1" x14ac:dyDescent="0.25">
      <c r="B38" s="16" t="s">
        <v>91</v>
      </c>
      <c r="C38" s="75">
        <v>43</v>
      </c>
      <c r="D38" s="17"/>
      <c r="E38" s="18"/>
    </row>
    <row r="39" spans="1:5" ht="15" customHeight="1" x14ac:dyDescent="0.25">
      <c r="B39" s="16" t="s">
        <v>90</v>
      </c>
      <c r="C39" s="75">
        <v>67</v>
      </c>
      <c r="D39" s="17"/>
      <c r="E39" s="17"/>
    </row>
    <row r="40" spans="1:5" ht="15" customHeight="1" x14ac:dyDescent="0.25">
      <c r="B40" s="16" t="s">
        <v>171</v>
      </c>
      <c r="C40" s="75">
        <v>4.01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3.1E-2</v>
      </c>
      <c r="D45" s="17"/>
    </row>
    <row r="46" spans="1:5" ht="15.75" customHeight="1" x14ac:dyDescent="0.25">
      <c r="B46" s="16" t="s">
        <v>11</v>
      </c>
      <c r="C46" s="71">
        <v>0.109</v>
      </c>
      <c r="D46" s="17"/>
    </row>
    <row r="47" spans="1:5" ht="15.75" customHeight="1" x14ac:dyDescent="0.25">
      <c r="B47" s="16" t="s">
        <v>12</v>
      </c>
      <c r="C47" s="71">
        <v>0.36499999999999999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1.66</v>
      </c>
      <c r="D51" s="17"/>
    </row>
    <row r="52" spans="1:4" ht="15" customHeight="1" x14ac:dyDescent="0.25">
      <c r="B52" s="16" t="s">
        <v>125</v>
      </c>
      <c r="C52" s="76">
        <v>1.66</v>
      </c>
    </row>
    <row r="53" spans="1:4" ht="15.75" customHeight="1" x14ac:dyDescent="0.25">
      <c r="B53" s="16" t="s">
        <v>126</v>
      </c>
      <c r="C53" s="76">
        <v>5.64</v>
      </c>
    </row>
    <row r="54" spans="1:4" ht="15.75" customHeight="1" x14ac:dyDescent="0.25">
      <c r="B54" s="16" t="s">
        <v>127</v>
      </c>
      <c r="C54" s="76">
        <v>5.43</v>
      </c>
    </row>
    <row r="55" spans="1:4" ht="15.75" customHeight="1" x14ac:dyDescent="0.25">
      <c r="B55" s="16" t="s">
        <v>128</v>
      </c>
      <c r="C55" s="76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0.2</v>
      </c>
    </row>
    <row r="59" spans="1:4" ht="15.75" customHeight="1" x14ac:dyDescent="0.25">
      <c r="B59" s="16" t="s">
        <v>132</v>
      </c>
      <c r="C59" s="70">
        <v>0.42</v>
      </c>
    </row>
    <row r="63" spans="1:4" ht="15.75" customHeight="1" x14ac:dyDescent="0.25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9"/>
  <sheetViews>
    <sheetView workbookViewId="0">
      <selection activeCell="C2" sqref="C2:E6"/>
    </sheetView>
  </sheetViews>
  <sheetFormatPr defaultColWidth="10.77734375" defaultRowHeight="15.6" x14ac:dyDescent="0.3"/>
  <cols>
    <col min="1" max="1" width="18.664062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 t="shared" ref="D3:D6" si="0"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 t="shared" si="0"/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 t="shared" si="0"/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 t="shared" si="0"/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58</v>
      </c>
      <c r="B4" s="84" t="s">
        <v>136</v>
      </c>
      <c r="C4" s="84"/>
    </row>
    <row r="5" spans="1:3" x14ac:dyDescent="0.25">
      <c r="A5" s="89" t="s">
        <v>137</v>
      </c>
      <c r="B5" s="84" t="s">
        <v>136</v>
      </c>
      <c r="C5" s="84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tabSelected="1" zoomScale="85" zoomScaleNormal="118" workbookViewId="0">
      <selection activeCell="C29" activeCellId="3" sqref="C2:O12 C14:O21 C23:O27 C29:O3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2">
        <v>0</v>
      </c>
      <c r="D2" s="92">
        <f>food_insecure</f>
        <v>0.28199999999999997</v>
      </c>
      <c r="E2" s="92">
        <f>food_insecure</f>
        <v>0.28199999999999997</v>
      </c>
      <c r="F2" s="92">
        <f>food_insecure</f>
        <v>0.28199999999999997</v>
      </c>
      <c r="G2" s="92">
        <f>food_insecure</f>
        <v>0.28199999999999997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0.28199999999999997</v>
      </c>
      <c r="F5" s="92">
        <f>food_insecure</f>
        <v>0.28199999999999997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6.3846153846153844E-2</v>
      </c>
      <c r="D7" s="92">
        <f>diarrhoea_1_5mo/26</f>
        <v>6.3846153846153844E-2</v>
      </c>
      <c r="E7" s="92">
        <f>diarrhoea_6_11mo/26</f>
        <v>0.21692307692307691</v>
      </c>
      <c r="F7" s="92">
        <f>diarrhoea_12_23mo/26</f>
        <v>0.20884615384615385</v>
      </c>
      <c r="G7" s="92">
        <f>diarrhoea_24_59mo/26</f>
        <v>7.3461538461538453E-2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0.28199999999999997</v>
      </c>
      <c r="F8" s="92">
        <f>food_insecure</f>
        <v>0.28199999999999997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0.37</v>
      </c>
      <c r="E9" s="92">
        <f>IF(ISBLANK(comm_deliv), frac_children_health_facility,1)</f>
        <v>0.37</v>
      </c>
      <c r="F9" s="92">
        <f>IF(ISBLANK(comm_deliv), frac_children_health_facility,1)</f>
        <v>0.37</v>
      </c>
      <c r="G9" s="92">
        <f>IF(ISBLANK(comm_deliv), frac_children_health_facility,1)</f>
        <v>0.37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6.3846153846153844E-2</v>
      </c>
      <c r="D11" s="92">
        <f>diarrhoea_1_5mo/26</f>
        <v>6.3846153846153844E-2</v>
      </c>
      <c r="E11" s="92">
        <f>diarrhoea_6_11mo/26</f>
        <v>0.21692307692307691</v>
      </c>
      <c r="F11" s="92">
        <f>diarrhoea_12_23mo/26</f>
        <v>0.20884615384615385</v>
      </c>
      <c r="G11" s="92">
        <f>diarrhoea_24_59mo/26</f>
        <v>7.3461538461538453E-2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0.28199999999999997</v>
      </c>
      <c r="I14" s="92">
        <f>food_insecure</f>
        <v>0.28199999999999997</v>
      </c>
      <c r="J14" s="92">
        <f>food_insecure</f>
        <v>0.28199999999999997</v>
      </c>
      <c r="K14" s="92">
        <f>food_insecure</f>
        <v>0.28199999999999997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25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25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25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0.51</v>
      </c>
      <c r="I17" s="92">
        <f>frac_PW_health_facility</f>
        <v>0.51</v>
      </c>
      <c r="J17" s="92">
        <f>frac_PW_health_facility</f>
        <v>0.51</v>
      </c>
      <c r="K17" s="92">
        <f>frac_PW_health_facility</f>
        <v>0.51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1</v>
      </c>
      <c r="I18" s="92">
        <f>frac_malaria_risk</f>
        <v>1</v>
      </c>
      <c r="J18" s="92">
        <f>frac_malaria_risk</f>
        <v>1</v>
      </c>
      <c r="K18" s="92">
        <f>frac_malaria_risk</f>
        <v>1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25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0.221</v>
      </c>
      <c r="M23" s="92">
        <f>famplan_unmet_need</f>
        <v>0.221</v>
      </c>
      <c r="N23" s="92">
        <f>famplan_unmet_need</f>
        <v>0.221</v>
      </c>
      <c r="O23" s="92">
        <f>famplan_unmet_need</f>
        <v>0.221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0.42289939999999993</v>
      </c>
      <c r="M24" s="92">
        <f>(1-food_insecure)*(0.49)+food_insecure*(0.7)</f>
        <v>0.54921999999999993</v>
      </c>
      <c r="N24" s="92">
        <f>(1-food_insecure)*(0.49)+food_insecure*(0.7)</f>
        <v>0.54921999999999993</v>
      </c>
      <c r="O24" s="92">
        <f>(1-food_insecure)*(0.49)+food_insecure*(0.7)</f>
        <v>0.54921999999999993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0.18124259999999998</v>
      </c>
      <c r="M25" s="92">
        <f>(1-food_insecure)*(0.21)+food_insecure*(0.3)</f>
        <v>0.23537999999999998</v>
      </c>
      <c r="N25" s="92">
        <f>(1-food_insecure)*(0.21)+food_insecure*(0.3)</f>
        <v>0.23537999999999998</v>
      </c>
      <c r="O25" s="92">
        <f>(1-food_insecure)*(0.21)+food_insecure*(0.3)</f>
        <v>0.23537999999999998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0.16585799999999998</v>
      </c>
      <c r="M26" s="92">
        <f>(1-food_insecure)*(0.3)</f>
        <v>0.21539999999999998</v>
      </c>
      <c r="N26" s="92">
        <f>(1-food_insecure)*(0.3)</f>
        <v>0.21539999999999998</v>
      </c>
      <c r="O26" s="92">
        <f>(1-food_insecure)*(0.3)</f>
        <v>0.21539999999999998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0.23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0.8</v>
      </c>
      <c r="F29" s="92">
        <f t="shared" si="0"/>
        <v>0.8</v>
      </c>
      <c r="G29" s="92">
        <f t="shared" si="0"/>
        <v>0.8</v>
      </c>
      <c r="H29" s="92">
        <f t="shared" si="0"/>
        <v>0.8</v>
      </c>
      <c r="I29" s="92">
        <f t="shared" si="0"/>
        <v>0.8</v>
      </c>
      <c r="J29" s="92">
        <f t="shared" si="0"/>
        <v>0.8</v>
      </c>
      <c r="K29" s="92">
        <f t="shared" si="0"/>
        <v>0.8</v>
      </c>
      <c r="L29" s="92">
        <f t="shared" si="0"/>
        <v>0.8</v>
      </c>
      <c r="M29" s="92">
        <f t="shared" si="0"/>
        <v>0.8</v>
      </c>
      <c r="N29" s="92">
        <f t="shared" si="0"/>
        <v>0.8</v>
      </c>
      <c r="O29" s="92">
        <f t="shared" si="0"/>
        <v>0.8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0.1</v>
      </c>
      <c r="F30" s="92">
        <f t="shared" si="1"/>
        <v>0.1</v>
      </c>
      <c r="G30" s="92">
        <f t="shared" si="1"/>
        <v>0.1</v>
      </c>
      <c r="H30" s="92">
        <f t="shared" si="1"/>
        <v>0.1</v>
      </c>
      <c r="I30" s="92">
        <f t="shared" si="1"/>
        <v>0.1</v>
      </c>
      <c r="J30" s="92">
        <f t="shared" si="1"/>
        <v>0.1</v>
      </c>
      <c r="K30" s="92">
        <f t="shared" si="1"/>
        <v>0.1</v>
      </c>
      <c r="L30" s="92">
        <f t="shared" si="1"/>
        <v>0.1</v>
      </c>
      <c r="M30" s="92">
        <f t="shared" si="1"/>
        <v>0.1</v>
      </c>
      <c r="N30" s="92">
        <f t="shared" si="1"/>
        <v>0.1</v>
      </c>
      <c r="O30" s="92">
        <f t="shared" si="1"/>
        <v>0.1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 t="shared" ref="E31:O31" si="2">frac_wheat</f>
        <v>0.1</v>
      </c>
      <c r="F31" s="92">
        <f t="shared" si="2"/>
        <v>0.1</v>
      </c>
      <c r="G31" s="92">
        <f t="shared" si="2"/>
        <v>0.1</v>
      </c>
      <c r="H31" s="92">
        <f t="shared" si="2"/>
        <v>0.1</v>
      </c>
      <c r="I31" s="92">
        <f t="shared" si="2"/>
        <v>0.1</v>
      </c>
      <c r="J31" s="92">
        <f t="shared" si="2"/>
        <v>0.1</v>
      </c>
      <c r="K31" s="92">
        <f t="shared" si="2"/>
        <v>0.1</v>
      </c>
      <c r="L31" s="92">
        <f t="shared" si="2"/>
        <v>0.1</v>
      </c>
      <c r="M31" s="92">
        <f t="shared" si="2"/>
        <v>0.1</v>
      </c>
      <c r="N31" s="92">
        <f t="shared" si="2"/>
        <v>0.1</v>
      </c>
      <c r="O31" s="92">
        <f t="shared" si="2"/>
        <v>0.1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1</v>
      </c>
      <c r="D33" s="92">
        <f t="shared" si="3"/>
        <v>1</v>
      </c>
      <c r="E33" s="92">
        <f t="shared" si="3"/>
        <v>1</v>
      </c>
      <c r="F33" s="92">
        <f t="shared" si="3"/>
        <v>1</v>
      </c>
      <c r="G33" s="92">
        <f t="shared" si="3"/>
        <v>1</v>
      </c>
      <c r="H33" s="92">
        <f t="shared" si="3"/>
        <v>1</v>
      </c>
      <c r="I33" s="92">
        <f t="shared" si="3"/>
        <v>1</v>
      </c>
      <c r="J33" s="92">
        <f t="shared" si="3"/>
        <v>1</v>
      </c>
      <c r="K33" s="92">
        <f t="shared" si="3"/>
        <v>1</v>
      </c>
      <c r="L33" s="92">
        <f t="shared" si="3"/>
        <v>1</v>
      </c>
      <c r="M33" s="92">
        <f t="shared" si="3"/>
        <v>1</v>
      </c>
      <c r="N33" s="92">
        <f t="shared" si="3"/>
        <v>1</v>
      </c>
      <c r="O33" s="92">
        <f t="shared" si="3"/>
        <v>1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G3" sqref="G3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41"/>
  <sheetViews>
    <sheetView topLeftCell="B9" workbookViewId="0">
      <selection activeCell="G3" sqref="G3"/>
    </sheetView>
  </sheetViews>
  <sheetFormatPr defaultColWidth="16.109375" defaultRowHeight="15.75" customHeight="1" x14ac:dyDescent="0.3"/>
  <cols>
    <col min="1" max="1" width="22.21875" style="57" bestFit="1" customWidth="1"/>
    <col min="2" max="2" width="58.88671875" style="57" bestFit="1" customWidth="1"/>
    <col min="3" max="3" width="9.44140625" style="57" bestFit="1" customWidth="1"/>
    <col min="4" max="4" width="11.109375" style="57" bestFit="1" customWidth="1"/>
    <col min="5" max="5" width="12" style="57" bestFit="1" customWidth="1"/>
    <col min="6" max="7" width="13.109375" style="57" bestFit="1" customWidth="1"/>
    <col min="8" max="11" width="15.33203125" style="57" bestFit="1" customWidth="1"/>
    <col min="12" max="15" width="16.88671875" style="57" bestFit="1" customWidth="1"/>
    <col min="16" max="16384" width="16.109375" style="57"/>
  </cols>
  <sheetData>
    <row r="1" spans="1:15" ht="15.75" customHeight="1" x14ac:dyDescent="0.3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95">
        <v>0</v>
      </c>
      <c r="D2" s="95">
        <v>1</v>
      </c>
      <c r="E2" s="95">
        <v>1</v>
      </c>
      <c r="F2" s="95">
        <v>1</v>
      </c>
      <c r="G2" s="95">
        <v>1</v>
      </c>
      <c r="H2" s="95">
        <v>0</v>
      </c>
      <c r="I2" s="95">
        <v>0</v>
      </c>
      <c r="J2" s="95">
        <v>0</v>
      </c>
      <c r="K2" s="95">
        <v>0</v>
      </c>
      <c r="L2" s="95">
        <v>0</v>
      </c>
      <c r="M2" s="95">
        <v>0</v>
      </c>
      <c r="N2" s="95">
        <v>0</v>
      </c>
      <c r="O2" s="95">
        <v>0</v>
      </c>
    </row>
    <row r="3" spans="1:15" ht="15.75" customHeight="1" x14ac:dyDescent="0.3">
      <c r="B3" s="52" t="s">
        <v>149</v>
      </c>
      <c r="C3" s="95">
        <v>1</v>
      </c>
      <c r="D3" s="95">
        <v>1</v>
      </c>
      <c r="E3" s="95">
        <v>0</v>
      </c>
      <c r="F3" s="95">
        <v>0</v>
      </c>
      <c r="G3" s="95">
        <v>0</v>
      </c>
      <c r="H3" s="95">
        <v>0</v>
      </c>
      <c r="I3" s="95">
        <v>0</v>
      </c>
      <c r="J3" s="95">
        <v>0</v>
      </c>
      <c r="K3" s="95">
        <v>0</v>
      </c>
      <c r="L3" s="95">
        <v>0</v>
      </c>
      <c r="M3" s="95">
        <v>0</v>
      </c>
      <c r="N3" s="95">
        <v>0</v>
      </c>
      <c r="O3" s="95">
        <v>0</v>
      </c>
    </row>
    <row r="4" spans="1:15" ht="15.75" customHeight="1" x14ac:dyDescent="0.3">
      <c r="B4" s="52" t="s">
        <v>173</v>
      </c>
      <c r="C4" s="95">
        <v>1</v>
      </c>
      <c r="D4" s="95">
        <v>1</v>
      </c>
      <c r="E4" s="95">
        <v>1</v>
      </c>
      <c r="F4" s="95">
        <v>1</v>
      </c>
      <c r="G4" s="95">
        <v>1</v>
      </c>
      <c r="H4" s="95">
        <v>0</v>
      </c>
      <c r="I4" s="95">
        <v>0</v>
      </c>
      <c r="J4" s="95">
        <v>0</v>
      </c>
      <c r="K4" s="95">
        <v>0</v>
      </c>
      <c r="L4" s="95">
        <v>0</v>
      </c>
      <c r="M4" s="95">
        <v>0</v>
      </c>
      <c r="N4" s="95">
        <v>0</v>
      </c>
      <c r="O4" s="95">
        <v>0</v>
      </c>
    </row>
    <row r="5" spans="1:15" ht="15.75" customHeight="1" x14ac:dyDescent="0.3">
      <c r="B5" s="52" t="s">
        <v>199</v>
      </c>
      <c r="C5" s="95">
        <v>1</v>
      </c>
      <c r="D5" s="95">
        <v>1</v>
      </c>
      <c r="E5" s="95">
        <v>1</v>
      </c>
      <c r="F5" s="95">
        <v>1</v>
      </c>
      <c r="G5" s="95">
        <v>1</v>
      </c>
      <c r="H5" s="95">
        <v>0</v>
      </c>
      <c r="I5" s="95">
        <v>0</v>
      </c>
      <c r="J5" s="95">
        <v>0</v>
      </c>
      <c r="K5" s="95">
        <v>0</v>
      </c>
      <c r="L5" s="95">
        <v>0</v>
      </c>
      <c r="M5" s="95">
        <v>0</v>
      </c>
      <c r="N5" s="95">
        <v>0</v>
      </c>
      <c r="O5" s="95">
        <v>0</v>
      </c>
    </row>
    <row r="6" spans="1:15" ht="15.75" customHeight="1" x14ac:dyDescent="0.3">
      <c r="B6" s="52" t="s">
        <v>200</v>
      </c>
      <c r="C6" s="95">
        <v>1</v>
      </c>
      <c r="D6" s="95">
        <v>1</v>
      </c>
      <c r="E6" s="95">
        <v>1</v>
      </c>
      <c r="F6" s="95">
        <v>1</v>
      </c>
      <c r="G6" s="95">
        <v>1</v>
      </c>
      <c r="H6" s="95">
        <v>0</v>
      </c>
      <c r="I6" s="95">
        <v>0</v>
      </c>
      <c r="J6" s="95">
        <v>0</v>
      </c>
      <c r="K6" s="95">
        <v>0</v>
      </c>
      <c r="L6" s="95">
        <v>0</v>
      </c>
      <c r="M6" s="95">
        <v>0</v>
      </c>
      <c r="N6" s="95">
        <v>0</v>
      </c>
      <c r="O6" s="95">
        <v>0</v>
      </c>
    </row>
    <row r="7" spans="1:15" ht="15.75" customHeight="1" x14ac:dyDescent="0.3">
      <c r="B7" s="52" t="s">
        <v>196</v>
      </c>
      <c r="C7" s="95">
        <v>1</v>
      </c>
      <c r="D7" s="95">
        <v>1</v>
      </c>
      <c r="E7" s="95">
        <v>0</v>
      </c>
      <c r="F7" s="95">
        <v>0</v>
      </c>
      <c r="G7" s="95">
        <v>0</v>
      </c>
      <c r="H7" s="95">
        <v>0</v>
      </c>
      <c r="I7" s="95">
        <v>0</v>
      </c>
      <c r="J7" s="95">
        <v>0</v>
      </c>
      <c r="K7" s="95">
        <v>0</v>
      </c>
      <c r="L7" s="95">
        <v>0</v>
      </c>
      <c r="M7" s="95">
        <v>0</v>
      </c>
      <c r="N7" s="95">
        <v>0</v>
      </c>
      <c r="O7" s="95">
        <v>0</v>
      </c>
    </row>
    <row r="8" spans="1:15" ht="15.75" customHeight="1" x14ac:dyDescent="0.3">
      <c r="B8" s="52" t="s">
        <v>136</v>
      </c>
      <c r="C8" s="95">
        <v>0</v>
      </c>
      <c r="D8" s="95">
        <v>0</v>
      </c>
      <c r="E8" s="95">
        <v>1</v>
      </c>
      <c r="F8" s="95">
        <v>1</v>
      </c>
      <c r="G8" s="95">
        <v>0</v>
      </c>
      <c r="H8" s="95">
        <v>0</v>
      </c>
      <c r="I8" s="95">
        <v>0</v>
      </c>
      <c r="J8" s="95">
        <v>0</v>
      </c>
      <c r="K8" s="95">
        <v>0</v>
      </c>
      <c r="L8" s="95">
        <v>0</v>
      </c>
      <c r="M8" s="95">
        <v>0</v>
      </c>
      <c r="N8" s="95">
        <v>0</v>
      </c>
      <c r="O8" s="95">
        <v>0</v>
      </c>
    </row>
    <row r="9" spans="1:15" ht="15.75" customHeight="1" x14ac:dyDescent="0.3">
      <c r="B9" s="52" t="s">
        <v>137</v>
      </c>
      <c r="C9" s="95">
        <v>0</v>
      </c>
      <c r="D9" s="95">
        <v>0</v>
      </c>
      <c r="E9" s="95">
        <v>1</v>
      </c>
      <c r="F9" s="95">
        <v>1</v>
      </c>
      <c r="G9" s="95">
        <v>1</v>
      </c>
      <c r="H9" s="95">
        <v>0</v>
      </c>
      <c r="I9" s="95">
        <v>0</v>
      </c>
      <c r="J9" s="95">
        <v>0</v>
      </c>
      <c r="K9" s="95">
        <v>0</v>
      </c>
      <c r="L9" s="95">
        <v>0</v>
      </c>
      <c r="M9" s="95">
        <v>0</v>
      </c>
      <c r="N9" s="95">
        <v>0</v>
      </c>
      <c r="O9" s="95">
        <v>0</v>
      </c>
    </row>
    <row r="10" spans="1:15" ht="15.75" customHeight="1" x14ac:dyDescent="0.3">
      <c r="B10" s="52" t="s">
        <v>84</v>
      </c>
      <c r="C10" s="95">
        <v>1</v>
      </c>
      <c r="D10" s="95">
        <v>1</v>
      </c>
      <c r="E10" s="95">
        <v>1</v>
      </c>
      <c r="F10" s="95">
        <v>1</v>
      </c>
      <c r="G10" s="95">
        <v>1</v>
      </c>
      <c r="H10" s="95">
        <v>0</v>
      </c>
      <c r="I10" s="95">
        <v>0</v>
      </c>
      <c r="J10" s="95">
        <v>0</v>
      </c>
      <c r="K10" s="95">
        <v>0</v>
      </c>
      <c r="L10" s="95">
        <v>0</v>
      </c>
      <c r="M10" s="95">
        <v>0</v>
      </c>
      <c r="N10" s="95">
        <v>0</v>
      </c>
      <c r="O10" s="95">
        <v>0</v>
      </c>
    </row>
    <row r="11" spans="1:15" ht="15.75" customHeight="1" x14ac:dyDescent="0.3">
      <c r="B11" s="52" t="s">
        <v>58</v>
      </c>
      <c r="C11" s="95">
        <v>0</v>
      </c>
      <c r="D11" s="95">
        <v>0</v>
      </c>
      <c r="E11" s="95">
        <v>1</v>
      </c>
      <c r="F11" s="95">
        <v>1</v>
      </c>
      <c r="G11" s="95">
        <v>0</v>
      </c>
      <c r="H11" s="95">
        <v>0</v>
      </c>
      <c r="I11" s="95">
        <v>0</v>
      </c>
      <c r="J11" s="95">
        <v>0</v>
      </c>
      <c r="K11" s="95">
        <v>0</v>
      </c>
      <c r="L11" s="95">
        <v>0</v>
      </c>
      <c r="M11" s="95">
        <v>0</v>
      </c>
      <c r="N11" s="95">
        <v>0</v>
      </c>
      <c r="O11" s="95">
        <v>0</v>
      </c>
    </row>
    <row r="12" spans="1:15" ht="15.75" customHeight="1" x14ac:dyDescent="0.3">
      <c r="B12" s="52" t="s">
        <v>67</v>
      </c>
      <c r="C12" s="95">
        <v>0</v>
      </c>
      <c r="D12" s="95">
        <v>1</v>
      </c>
      <c r="E12" s="95">
        <v>1</v>
      </c>
      <c r="F12" s="95">
        <v>1</v>
      </c>
      <c r="G12" s="95">
        <v>1</v>
      </c>
      <c r="H12" s="95">
        <v>0</v>
      </c>
      <c r="I12" s="95">
        <v>0</v>
      </c>
      <c r="J12" s="95">
        <v>0</v>
      </c>
      <c r="K12" s="95">
        <v>0</v>
      </c>
      <c r="L12" s="95">
        <v>0</v>
      </c>
      <c r="M12" s="95">
        <v>0</v>
      </c>
      <c r="N12" s="95">
        <v>0</v>
      </c>
      <c r="O12" s="95">
        <v>0</v>
      </c>
    </row>
    <row r="13" spans="1:15" ht="15.75" customHeight="1" x14ac:dyDescent="0.3">
      <c r="B13" s="52" t="s">
        <v>28</v>
      </c>
      <c r="C13" s="95">
        <v>0</v>
      </c>
      <c r="D13" s="95">
        <v>0</v>
      </c>
      <c r="E13" s="95">
        <v>1</v>
      </c>
      <c r="F13" s="95">
        <v>1</v>
      </c>
      <c r="G13" s="95">
        <v>1</v>
      </c>
      <c r="H13" s="95">
        <v>0</v>
      </c>
      <c r="I13" s="95">
        <v>0</v>
      </c>
      <c r="J13" s="95">
        <v>0</v>
      </c>
      <c r="K13" s="95">
        <v>0</v>
      </c>
      <c r="L13" s="95">
        <v>0</v>
      </c>
      <c r="M13" s="95">
        <v>0</v>
      </c>
      <c r="N13" s="95">
        <v>0</v>
      </c>
      <c r="O13" s="95">
        <v>0</v>
      </c>
    </row>
    <row r="14" spans="1:15" ht="15.75" customHeight="1" x14ac:dyDescent="0.3">
      <c r="B14" s="52" t="s">
        <v>85</v>
      </c>
      <c r="C14" s="95">
        <v>1</v>
      </c>
      <c r="D14" s="95">
        <v>1</v>
      </c>
      <c r="E14" s="95">
        <v>1</v>
      </c>
      <c r="F14" s="95">
        <v>1</v>
      </c>
      <c r="G14" s="95">
        <v>1</v>
      </c>
      <c r="H14" s="95">
        <v>0</v>
      </c>
      <c r="I14" s="95">
        <v>0</v>
      </c>
      <c r="J14" s="95">
        <v>0</v>
      </c>
      <c r="K14" s="95">
        <v>0</v>
      </c>
      <c r="L14" s="95">
        <v>0</v>
      </c>
      <c r="M14" s="95">
        <v>0</v>
      </c>
      <c r="N14" s="95">
        <v>0</v>
      </c>
      <c r="O14" s="95">
        <v>0</v>
      </c>
    </row>
    <row r="15" spans="1:15" ht="15.75" customHeight="1" x14ac:dyDescent="0.3">
      <c r="B15" s="52" t="s">
        <v>60</v>
      </c>
      <c r="C15" s="95">
        <v>0</v>
      </c>
      <c r="D15" s="95">
        <v>0</v>
      </c>
      <c r="E15" s="95">
        <v>1</v>
      </c>
      <c r="F15" s="95">
        <v>1</v>
      </c>
      <c r="G15" s="95">
        <v>1</v>
      </c>
      <c r="H15" s="95">
        <v>0</v>
      </c>
      <c r="I15" s="95">
        <v>0</v>
      </c>
      <c r="J15" s="95">
        <v>0</v>
      </c>
      <c r="K15" s="95">
        <v>0</v>
      </c>
      <c r="L15" s="95">
        <v>0</v>
      </c>
      <c r="M15" s="95">
        <v>0</v>
      </c>
      <c r="N15" s="95">
        <v>0</v>
      </c>
      <c r="O15" s="95">
        <v>0</v>
      </c>
    </row>
    <row r="16" spans="1:15" ht="15.75" customHeight="1" x14ac:dyDescent="0.3">
      <c r="B16" s="52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</row>
    <row r="17" spans="1:16" ht="15.75" customHeight="1" x14ac:dyDescent="0.3">
      <c r="A17" s="59" t="s">
        <v>32</v>
      </c>
      <c r="B17" s="52" t="s">
        <v>29</v>
      </c>
      <c r="C17" s="95">
        <v>0</v>
      </c>
      <c r="D17" s="95">
        <v>0</v>
      </c>
      <c r="E17" s="95">
        <v>0</v>
      </c>
      <c r="F17" s="95">
        <v>0</v>
      </c>
      <c r="G17" s="95">
        <v>0</v>
      </c>
      <c r="H17" s="95">
        <v>1</v>
      </c>
      <c r="I17" s="95">
        <v>1</v>
      </c>
      <c r="J17" s="95">
        <v>1</v>
      </c>
      <c r="K17" s="95">
        <v>1</v>
      </c>
      <c r="L17" s="95">
        <v>0</v>
      </c>
      <c r="M17" s="95">
        <v>0</v>
      </c>
      <c r="N17" s="95">
        <v>0</v>
      </c>
      <c r="O17" s="95">
        <v>0</v>
      </c>
    </row>
    <row r="18" spans="1:16" ht="15.75" customHeight="1" x14ac:dyDescent="0.3">
      <c r="A18" s="59"/>
      <c r="B18" s="52" t="s">
        <v>86</v>
      </c>
      <c r="C18" s="95">
        <v>0</v>
      </c>
      <c r="D18" s="95">
        <v>0</v>
      </c>
      <c r="E18" s="95">
        <v>0</v>
      </c>
      <c r="F18" s="95">
        <v>0</v>
      </c>
      <c r="G18" s="95">
        <v>0</v>
      </c>
      <c r="H18" s="95">
        <v>1</v>
      </c>
      <c r="I18" s="95">
        <v>1</v>
      </c>
      <c r="J18" s="95">
        <v>1</v>
      </c>
      <c r="K18" s="95">
        <v>1</v>
      </c>
      <c r="L18" s="95">
        <v>0</v>
      </c>
      <c r="M18" s="95">
        <v>0</v>
      </c>
      <c r="N18" s="95">
        <v>0</v>
      </c>
      <c r="O18" s="95">
        <v>0</v>
      </c>
    </row>
    <row r="19" spans="1:16" ht="15.75" customHeight="1" x14ac:dyDescent="0.3">
      <c r="B19" s="97" t="s">
        <v>187</v>
      </c>
      <c r="C19" s="95">
        <v>0</v>
      </c>
      <c r="D19" s="95">
        <v>0</v>
      </c>
      <c r="E19" s="95">
        <v>0</v>
      </c>
      <c r="F19" s="95">
        <v>0</v>
      </c>
      <c r="G19" s="95">
        <v>0</v>
      </c>
      <c r="H19" s="95">
        <v>1</v>
      </c>
      <c r="I19" s="95">
        <v>1</v>
      </c>
      <c r="J19" s="95">
        <v>1</v>
      </c>
      <c r="K19" s="95">
        <v>1</v>
      </c>
      <c r="L19" s="95">
        <v>0</v>
      </c>
      <c r="M19" s="95">
        <v>0</v>
      </c>
      <c r="N19" s="95">
        <v>0</v>
      </c>
      <c r="O19" s="95">
        <v>0</v>
      </c>
    </row>
    <row r="20" spans="1:16" ht="15.75" customHeight="1" x14ac:dyDescent="0.3">
      <c r="B20" s="97" t="s">
        <v>209</v>
      </c>
      <c r="C20" s="95">
        <v>0</v>
      </c>
      <c r="D20" s="95">
        <v>0</v>
      </c>
      <c r="E20" s="95">
        <v>0</v>
      </c>
      <c r="F20" s="95">
        <v>0</v>
      </c>
      <c r="G20" s="95">
        <v>0</v>
      </c>
      <c r="H20" s="95">
        <v>1</v>
      </c>
      <c r="I20" s="95">
        <v>1</v>
      </c>
      <c r="J20" s="95">
        <v>1</v>
      </c>
      <c r="K20" s="95">
        <v>1</v>
      </c>
      <c r="L20" s="95">
        <v>0</v>
      </c>
      <c r="M20" s="95">
        <v>0</v>
      </c>
      <c r="N20" s="95">
        <v>0</v>
      </c>
      <c r="O20" s="95">
        <v>0</v>
      </c>
    </row>
    <row r="21" spans="1:16" ht="15.75" customHeight="1" x14ac:dyDescent="0.3">
      <c r="B21" s="98" t="s">
        <v>57</v>
      </c>
      <c r="C21" s="95">
        <v>0</v>
      </c>
      <c r="D21" s="95">
        <v>0</v>
      </c>
      <c r="E21" s="95">
        <v>0</v>
      </c>
      <c r="F21" s="95">
        <v>0</v>
      </c>
      <c r="G21" s="95">
        <v>0</v>
      </c>
      <c r="H21" s="95">
        <v>1</v>
      </c>
      <c r="I21" s="95">
        <v>1</v>
      </c>
      <c r="J21" s="95">
        <v>1</v>
      </c>
      <c r="K21" s="95">
        <v>1</v>
      </c>
      <c r="L21" s="95">
        <v>0</v>
      </c>
      <c r="M21" s="95">
        <v>0</v>
      </c>
      <c r="N21" s="95">
        <v>0</v>
      </c>
      <c r="O21" s="95">
        <v>0</v>
      </c>
    </row>
    <row r="22" spans="1:16" ht="15.75" customHeight="1" x14ac:dyDescent="0.3">
      <c r="B22" s="52" t="s">
        <v>88</v>
      </c>
      <c r="C22" s="95">
        <v>0</v>
      </c>
      <c r="D22" s="95">
        <v>0</v>
      </c>
      <c r="E22" s="95">
        <v>0</v>
      </c>
      <c r="F22" s="95">
        <v>0</v>
      </c>
      <c r="G22" s="95">
        <v>0</v>
      </c>
      <c r="H22" s="95">
        <v>1</v>
      </c>
      <c r="I22" s="95">
        <v>1</v>
      </c>
      <c r="J22" s="95">
        <v>1</v>
      </c>
      <c r="K22" s="95">
        <v>1</v>
      </c>
      <c r="L22" s="95">
        <v>0</v>
      </c>
      <c r="M22" s="95">
        <v>0</v>
      </c>
      <c r="N22" s="95">
        <v>0</v>
      </c>
      <c r="O22" s="95">
        <v>0</v>
      </c>
    </row>
    <row r="23" spans="1:16" ht="15.75" customHeight="1" x14ac:dyDescent="0.3">
      <c r="B23" s="52" t="s">
        <v>87</v>
      </c>
      <c r="C23" s="95">
        <v>0</v>
      </c>
      <c r="D23" s="95">
        <v>0</v>
      </c>
      <c r="E23" s="95">
        <v>0</v>
      </c>
      <c r="F23" s="95">
        <v>0</v>
      </c>
      <c r="G23" s="95">
        <v>0</v>
      </c>
      <c r="H23" s="95">
        <v>1</v>
      </c>
      <c r="I23" s="95">
        <v>1</v>
      </c>
      <c r="J23" s="95">
        <v>1</v>
      </c>
      <c r="K23" s="95">
        <v>1</v>
      </c>
      <c r="L23" s="95">
        <v>0</v>
      </c>
      <c r="M23" s="95">
        <v>0</v>
      </c>
      <c r="N23" s="95">
        <v>0</v>
      </c>
      <c r="O23" s="95">
        <v>0</v>
      </c>
    </row>
    <row r="24" spans="1:16" ht="15.75" customHeight="1" x14ac:dyDescent="0.3">
      <c r="B24" s="52" t="s">
        <v>59</v>
      </c>
      <c r="C24" s="95">
        <v>0</v>
      </c>
      <c r="D24" s="95">
        <v>0</v>
      </c>
      <c r="E24" s="95">
        <v>0</v>
      </c>
      <c r="F24" s="95">
        <v>0</v>
      </c>
      <c r="G24" s="95">
        <v>0</v>
      </c>
      <c r="H24" s="95">
        <v>1</v>
      </c>
      <c r="I24" s="95">
        <v>1</v>
      </c>
      <c r="J24" s="95">
        <v>1</v>
      </c>
      <c r="K24" s="95">
        <v>1</v>
      </c>
      <c r="L24" s="95">
        <v>0</v>
      </c>
      <c r="M24" s="95">
        <v>0</v>
      </c>
      <c r="N24" s="95">
        <v>0</v>
      </c>
      <c r="O24" s="95">
        <v>0</v>
      </c>
    </row>
    <row r="25" spans="1:16" ht="15.75" customHeight="1" x14ac:dyDescent="0.3">
      <c r="B25" s="52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</row>
    <row r="26" spans="1:16" ht="16.05" customHeight="1" x14ac:dyDescent="0.3">
      <c r="A26" s="59" t="s">
        <v>37</v>
      </c>
      <c r="B26" s="52" t="s">
        <v>198</v>
      </c>
      <c r="C26" s="95">
        <v>0</v>
      </c>
      <c r="D26" s="95">
        <v>0</v>
      </c>
      <c r="E26" s="95">
        <v>0</v>
      </c>
      <c r="F26" s="95">
        <v>0</v>
      </c>
      <c r="G26" s="95">
        <v>0</v>
      </c>
      <c r="H26" s="95">
        <v>0</v>
      </c>
      <c r="I26" s="95">
        <v>0</v>
      </c>
      <c r="J26" s="95">
        <v>0</v>
      </c>
      <c r="K26" s="95">
        <v>0</v>
      </c>
      <c r="L26" s="95">
        <v>1</v>
      </c>
      <c r="M26" s="95">
        <v>0</v>
      </c>
      <c r="N26" s="95">
        <v>0</v>
      </c>
      <c r="O26" s="95">
        <v>0</v>
      </c>
      <c r="P26" s="99"/>
    </row>
    <row r="27" spans="1:16" ht="15.75" customHeight="1" x14ac:dyDescent="0.3">
      <c r="B27" s="63" t="s">
        <v>188</v>
      </c>
      <c r="C27" s="95">
        <v>0</v>
      </c>
      <c r="D27" s="95">
        <v>0</v>
      </c>
      <c r="E27" s="95">
        <v>0</v>
      </c>
      <c r="F27" s="95">
        <v>0</v>
      </c>
      <c r="G27" s="95">
        <v>0</v>
      </c>
      <c r="H27" s="95">
        <v>0</v>
      </c>
      <c r="I27" s="95">
        <v>0</v>
      </c>
      <c r="J27" s="95">
        <v>0</v>
      </c>
      <c r="K27" s="95">
        <v>0</v>
      </c>
      <c r="L27" s="95">
        <v>1</v>
      </c>
      <c r="M27" s="95">
        <v>1</v>
      </c>
      <c r="N27" s="95">
        <v>1</v>
      </c>
      <c r="O27" s="95">
        <v>1</v>
      </c>
    </row>
    <row r="28" spans="1:16" ht="15.75" customHeight="1" x14ac:dyDescent="0.3">
      <c r="A28" s="59"/>
      <c r="B28" s="63" t="s">
        <v>208</v>
      </c>
      <c r="C28" s="95">
        <v>0</v>
      </c>
      <c r="D28" s="95">
        <v>0</v>
      </c>
      <c r="E28" s="95">
        <v>0</v>
      </c>
      <c r="F28" s="95">
        <v>0</v>
      </c>
      <c r="G28" s="95">
        <v>0</v>
      </c>
      <c r="H28" s="95">
        <v>0</v>
      </c>
      <c r="I28" s="95">
        <v>0</v>
      </c>
      <c r="J28" s="95">
        <v>0</v>
      </c>
      <c r="K28" s="95">
        <v>0</v>
      </c>
      <c r="L28" s="95">
        <v>1</v>
      </c>
      <c r="M28" s="95">
        <v>1</v>
      </c>
      <c r="N28" s="95">
        <v>1</v>
      </c>
      <c r="O28" s="95">
        <v>1</v>
      </c>
    </row>
    <row r="29" spans="1:16" ht="15.75" customHeight="1" x14ac:dyDescent="0.3">
      <c r="B29" s="63" t="s">
        <v>189</v>
      </c>
      <c r="C29" s="95">
        <v>0</v>
      </c>
      <c r="D29" s="95">
        <v>0</v>
      </c>
      <c r="E29" s="95">
        <v>0</v>
      </c>
      <c r="F29" s="95">
        <v>0</v>
      </c>
      <c r="G29" s="95">
        <v>0</v>
      </c>
      <c r="H29" s="95">
        <v>0</v>
      </c>
      <c r="I29" s="95">
        <v>0</v>
      </c>
      <c r="J29" s="95">
        <v>0</v>
      </c>
      <c r="K29" s="95">
        <v>0</v>
      </c>
      <c r="L29" s="95">
        <v>1</v>
      </c>
      <c r="M29" s="95">
        <v>1</v>
      </c>
      <c r="N29" s="95">
        <v>1</v>
      </c>
      <c r="O29" s="95">
        <v>1</v>
      </c>
    </row>
    <row r="30" spans="1:16" ht="15.75" customHeight="1" x14ac:dyDescent="0.3">
      <c r="B30" s="63" t="s">
        <v>190</v>
      </c>
      <c r="C30" s="95">
        <v>0</v>
      </c>
      <c r="D30" s="95">
        <v>0</v>
      </c>
      <c r="E30" s="95">
        <v>0</v>
      </c>
      <c r="F30" s="95">
        <v>0</v>
      </c>
      <c r="G30" s="95">
        <v>0</v>
      </c>
      <c r="H30" s="95">
        <v>0</v>
      </c>
      <c r="I30" s="95">
        <v>0</v>
      </c>
      <c r="J30" s="95">
        <v>0</v>
      </c>
      <c r="K30" s="95">
        <v>0</v>
      </c>
      <c r="L30" s="95">
        <v>1</v>
      </c>
      <c r="M30" s="95">
        <v>0</v>
      </c>
      <c r="N30" s="95">
        <v>0</v>
      </c>
      <c r="O30" s="95">
        <v>0</v>
      </c>
    </row>
    <row r="31" spans="1:16" ht="15.75" customHeight="1" x14ac:dyDescent="0.3">
      <c r="B31" s="52"/>
      <c r="C31" s="100"/>
      <c r="D31" s="100"/>
      <c r="E31" s="101"/>
      <c r="F31" s="101"/>
      <c r="G31" s="101"/>
      <c r="H31" s="101"/>
      <c r="I31" s="101"/>
      <c r="J31" s="96"/>
      <c r="K31" s="96"/>
      <c r="L31" s="96"/>
      <c r="M31" s="96"/>
      <c r="N31" s="96"/>
      <c r="O31" s="96"/>
    </row>
    <row r="32" spans="1:16" ht="15.75" customHeight="1" x14ac:dyDescent="0.3">
      <c r="A32" s="59" t="s">
        <v>35</v>
      </c>
      <c r="B32" s="52" t="s">
        <v>63</v>
      </c>
      <c r="C32" s="95">
        <v>1</v>
      </c>
      <c r="D32" s="95">
        <v>0</v>
      </c>
      <c r="E32" s="95">
        <v>1</v>
      </c>
      <c r="F32" s="95">
        <v>1</v>
      </c>
      <c r="G32" s="95">
        <v>1</v>
      </c>
      <c r="H32" s="95">
        <v>1</v>
      </c>
      <c r="I32" s="95">
        <v>1</v>
      </c>
      <c r="J32" s="95">
        <v>1</v>
      </c>
      <c r="K32" s="95">
        <v>1</v>
      </c>
      <c r="L32" s="95">
        <v>1</v>
      </c>
      <c r="M32" s="95">
        <v>1</v>
      </c>
      <c r="N32" s="95">
        <v>1</v>
      </c>
      <c r="O32" s="95">
        <v>1</v>
      </c>
    </row>
    <row r="33" spans="1:15" ht="15.75" customHeight="1" x14ac:dyDescent="0.3">
      <c r="B33" s="52" t="s">
        <v>64</v>
      </c>
      <c r="C33" s="95">
        <v>1</v>
      </c>
      <c r="D33" s="95">
        <v>0</v>
      </c>
      <c r="E33" s="95">
        <v>1</v>
      </c>
      <c r="F33" s="95">
        <v>1</v>
      </c>
      <c r="G33" s="95">
        <v>1</v>
      </c>
      <c r="H33" s="95">
        <v>1</v>
      </c>
      <c r="I33" s="95">
        <v>1</v>
      </c>
      <c r="J33" s="95">
        <v>1</v>
      </c>
      <c r="K33" s="95">
        <v>1</v>
      </c>
      <c r="L33" s="95">
        <v>1</v>
      </c>
      <c r="M33" s="95">
        <v>1</v>
      </c>
      <c r="N33" s="95">
        <v>1</v>
      </c>
      <c r="O33" s="95">
        <v>1</v>
      </c>
    </row>
    <row r="34" spans="1:15" ht="15.75" customHeight="1" x14ac:dyDescent="0.3">
      <c r="B34" s="52" t="s">
        <v>62</v>
      </c>
      <c r="C34" s="95">
        <v>1</v>
      </c>
      <c r="D34" s="95">
        <v>0</v>
      </c>
      <c r="E34" s="95">
        <v>1</v>
      </c>
      <c r="F34" s="95">
        <v>1</v>
      </c>
      <c r="G34" s="95">
        <v>1</v>
      </c>
      <c r="H34" s="95">
        <v>1</v>
      </c>
      <c r="I34" s="95">
        <v>1</v>
      </c>
      <c r="J34" s="95">
        <v>1</v>
      </c>
      <c r="K34" s="95">
        <v>1</v>
      </c>
      <c r="L34" s="95">
        <v>1</v>
      </c>
      <c r="M34" s="95">
        <v>1</v>
      </c>
      <c r="N34" s="95">
        <v>1</v>
      </c>
      <c r="O34" s="95">
        <v>1</v>
      </c>
    </row>
    <row r="35" spans="1:15" ht="15.75" customHeight="1" x14ac:dyDescent="0.3">
      <c r="B35" s="52" t="s">
        <v>47</v>
      </c>
      <c r="C35" s="95">
        <v>1</v>
      </c>
      <c r="D35" s="95">
        <v>0</v>
      </c>
      <c r="E35" s="95">
        <v>1</v>
      </c>
      <c r="F35" s="95">
        <v>1</v>
      </c>
      <c r="G35" s="95">
        <v>1</v>
      </c>
      <c r="H35" s="95">
        <v>1</v>
      </c>
      <c r="I35" s="95">
        <v>1</v>
      </c>
      <c r="J35" s="95">
        <v>1</v>
      </c>
      <c r="K35" s="95">
        <v>1</v>
      </c>
      <c r="L35" s="95">
        <v>1</v>
      </c>
      <c r="M35" s="95">
        <v>1</v>
      </c>
      <c r="N35" s="95">
        <v>1</v>
      </c>
      <c r="O35" s="95">
        <v>1</v>
      </c>
    </row>
    <row r="36" spans="1:15" ht="15.75" customHeight="1" x14ac:dyDescent="0.3">
      <c r="B36" s="52" t="s">
        <v>34</v>
      </c>
      <c r="C36" s="95">
        <v>1</v>
      </c>
      <c r="D36" s="95">
        <v>1</v>
      </c>
      <c r="E36" s="95">
        <v>1</v>
      </c>
      <c r="F36" s="95">
        <v>1</v>
      </c>
      <c r="G36" s="95">
        <v>1</v>
      </c>
      <c r="H36" s="95">
        <v>1</v>
      </c>
      <c r="I36" s="95">
        <v>1</v>
      </c>
      <c r="J36" s="95">
        <v>1</v>
      </c>
      <c r="K36" s="95">
        <v>1</v>
      </c>
      <c r="L36" s="95">
        <v>1</v>
      </c>
      <c r="M36" s="95">
        <v>1</v>
      </c>
      <c r="N36" s="95">
        <v>1</v>
      </c>
      <c r="O36" s="95">
        <v>1</v>
      </c>
    </row>
    <row r="37" spans="1:15" ht="15.75" customHeight="1" x14ac:dyDescent="0.3">
      <c r="A37" s="102"/>
      <c r="B37" s="52" t="s">
        <v>83</v>
      </c>
      <c r="C37" s="95">
        <v>1</v>
      </c>
      <c r="D37" s="95">
        <v>1</v>
      </c>
      <c r="E37" s="95">
        <v>1</v>
      </c>
      <c r="F37" s="95">
        <v>1</v>
      </c>
      <c r="G37" s="95">
        <v>1</v>
      </c>
      <c r="H37" s="95">
        <v>1</v>
      </c>
      <c r="I37" s="95">
        <v>1</v>
      </c>
      <c r="J37" s="95">
        <v>1</v>
      </c>
      <c r="K37" s="95">
        <v>1</v>
      </c>
      <c r="L37" s="95">
        <v>1</v>
      </c>
      <c r="M37" s="95">
        <v>1</v>
      </c>
      <c r="N37" s="95">
        <v>1</v>
      </c>
      <c r="O37" s="95">
        <v>1</v>
      </c>
    </row>
    <row r="38" spans="1:15" s="102" customFormat="1" ht="15.75" customHeight="1" x14ac:dyDescent="0.3">
      <c r="B38" s="52" t="s">
        <v>82</v>
      </c>
      <c r="C38" s="95">
        <v>1</v>
      </c>
      <c r="D38" s="95">
        <v>1</v>
      </c>
      <c r="E38" s="95">
        <v>1</v>
      </c>
      <c r="F38" s="95">
        <v>1</v>
      </c>
      <c r="G38" s="95">
        <v>1</v>
      </c>
      <c r="H38" s="95">
        <v>1</v>
      </c>
      <c r="I38" s="95">
        <v>1</v>
      </c>
      <c r="J38" s="95">
        <v>1</v>
      </c>
      <c r="K38" s="95">
        <v>1</v>
      </c>
      <c r="L38" s="95">
        <v>1</v>
      </c>
      <c r="M38" s="95">
        <v>1</v>
      </c>
      <c r="N38" s="95">
        <v>1</v>
      </c>
      <c r="O38" s="95">
        <v>1</v>
      </c>
    </row>
    <row r="39" spans="1:15" s="102" customFormat="1" ht="15.75" customHeight="1" x14ac:dyDescent="0.3">
      <c r="B39" s="52" t="s">
        <v>81</v>
      </c>
      <c r="C39" s="95">
        <v>1</v>
      </c>
      <c r="D39" s="95">
        <v>1</v>
      </c>
      <c r="E39" s="95">
        <v>1</v>
      </c>
      <c r="F39" s="95">
        <v>1</v>
      </c>
      <c r="G39" s="95">
        <v>1</v>
      </c>
      <c r="H39" s="95">
        <v>1</v>
      </c>
      <c r="I39" s="95">
        <v>1</v>
      </c>
      <c r="J39" s="95">
        <v>1</v>
      </c>
      <c r="K39" s="95">
        <v>1</v>
      </c>
      <c r="L39" s="95">
        <v>1</v>
      </c>
      <c r="M39" s="95">
        <v>1</v>
      </c>
      <c r="N39" s="95">
        <v>1</v>
      </c>
      <c r="O39" s="95">
        <v>1</v>
      </c>
    </row>
    <row r="40" spans="1:15" s="102" customFormat="1" ht="15.75" customHeight="1" x14ac:dyDescent="0.3">
      <c r="B40" s="52" t="s">
        <v>79</v>
      </c>
      <c r="C40" s="95">
        <v>1</v>
      </c>
      <c r="D40" s="95">
        <v>1</v>
      </c>
      <c r="E40" s="95">
        <v>1</v>
      </c>
      <c r="F40" s="95">
        <v>1</v>
      </c>
      <c r="G40" s="95">
        <v>1</v>
      </c>
      <c r="H40" s="95">
        <v>1</v>
      </c>
      <c r="I40" s="95">
        <v>1</v>
      </c>
      <c r="J40" s="95">
        <v>1</v>
      </c>
      <c r="K40" s="95">
        <v>1</v>
      </c>
      <c r="L40" s="95">
        <v>1</v>
      </c>
      <c r="M40" s="95">
        <v>1</v>
      </c>
      <c r="N40" s="95">
        <v>1</v>
      </c>
      <c r="O40" s="95">
        <v>1</v>
      </c>
    </row>
    <row r="41" spans="1:15" ht="15" customHeight="1" x14ac:dyDescent="0.3">
      <c r="B41" s="52" t="s">
        <v>80</v>
      </c>
      <c r="C41" s="95">
        <v>1</v>
      </c>
      <c r="D41" s="95">
        <v>1</v>
      </c>
      <c r="E41" s="95">
        <v>1</v>
      </c>
      <c r="F41" s="95">
        <v>1</v>
      </c>
      <c r="G41" s="95">
        <v>1</v>
      </c>
      <c r="H41" s="95">
        <v>1</v>
      </c>
      <c r="I41" s="95">
        <v>1</v>
      </c>
      <c r="J41" s="95">
        <v>1</v>
      </c>
      <c r="K41" s="95">
        <v>1</v>
      </c>
      <c r="L41" s="95">
        <v>1</v>
      </c>
      <c r="M41" s="95">
        <v>1</v>
      </c>
      <c r="N41" s="95">
        <v>1</v>
      </c>
      <c r="O41" s="95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38"/>
  <sheetViews>
    <sheetView workbookViewId="0">
      <selection activeCell="G3" sqref="G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95"/>
      <c r="C2" s="95"/>
      <c r="D2" s="95"/>
      <c r="E2" s="95"/>
      <c r="F2" s="95"/>
      <c r="G2" s="95"/>
      <c r="H2" s="95"/>
      <c r="I2" s="95" t="s">
        <v>194</v>
      </c>
      <c r="J2" s="95"/>
      <c r="K2" s="95"/>
    </row>
    <row r="3" spans="1:11" x14ac:dyDescent="0.25">
      <c r="A3" s="52" t="s">
        <v>86</v>
      </c>
      <c r="B3" s="95"/>
      <c r="C3" s="95"/>
      <c r="D3" s="95"/>
      <c r="E3" s="95"/>
      <c r="F3" s="95"/>
      <c r="G3" s="95"/>
      <c r="H3" s="95" t="s">
        <v>194</v>
      </c>
      <c r="I3" s="95"/>
      <c r="J3" s="95"/>
      <c r="K3" s="95"/>
    </row>
    <row r="4" spans="1:11" x14ac:dyDescent="0.25">
      <c r="A4" s="52" t="s">
        <v>61</v>
      </c>
      <c r="B4" s="95"/>
      <c r="C4" s="95"/>
      <c r="D4" s="95" t="s">
        <v>194</v>
      </c>
      <c r="E4" s="95"/>
      <c r="F4" s="95"/>
      <c r="G4" s="95"/>
      <c r="H4" s="95"/>
      <c r="I4" s="95"/>
      <c r="J4" s="95"/>
      <c r="K4" s="95"/>
    </row>
    <row r="5" spans="1:11" x14ac:dyDescent="0.25">
      <c r="A5" s="52" t="s">
        <v>149</v>
      </c>
      <c r="B5" s="95"/>
      <c r="C5" s="95" t="s">
        <v>194</v>
      </c>
      <c r="D5" s="95"/>
      <c r="E5" s="95"/>
      <c r="F5" s="95"/>
      <c r="G5" s="95"/>
      <c r="H5" s="95"/>
      <c r="I5" s="95"/>
      <c r="J5" s="95"/>
      <c r="K5" s="95"/>
    </row>
    <row r="6" spans="1:11" x14ac:dyDescent="0.25">
      <c r="A6" s="52" t="s">
        <v>198</v>
      </c>
      <c r="B6" s="95"/>
      <c r="C6" s="95"/>
      <c r="D6" s="95"/>
      <c r="E6" s="95"/>
      <c r="F6" s="95"/>
      <c r="G6" s="95"/>
      <c r="H6" s="95"/>
      <c r="I6" s="95"/>
      <c r="J6" s="95" t="s">
        <v>194</v>
      </c>
      <c r="K6" s="95" t="s">
        <v>194</v>
      </c>
    </row>
    <row r="7" spans="1:11" x14ac:dyDescent="0.25">
      <c r="A7" s="52" t="s">
        <v>63</v>
      </c>
      <c r="B7" s="95"/>
      <c r="C7" s="95" t="s">
        <v>194</v>
      </c>
      <c r="D7" s="95"/>
      <c r="E7" s="95"/>
      <c r="F7" s="95"/>
      <c r="G7" s="95"/>
      <c r="H7" s="95" t="s">
        <v>194</v>
      </c>
      <c r="I7" s="95"/>
      <c r="J7" s="95"/>
      <c r="K7" s="95"/>
    </row>
    <row r="8" spans="1:11" x14ac:dyDescent="0.25">
      <c r="A8" s="52" t="s">
        <v>64</v>
      </c>
      <c r="B8" s="95"/>
      <c r="C8" s="95" t="s">
        <v>194</v>
      </c>
      <c r="D8" s="95"/>
      <c r="E8" s="95"/>
      <c r="F8" s="95"/>
      <c r="G8" s="95"/>
      <c r="H8" s="95" t="s">
        <v>194</v>
      </c>
      <c r="I8" s="95"/>
      <c r="J8" s="95"/>
      <c r="K8" s="95"/>
    </row>
    <row r="9" spans="1:11" x14ac:dyDescent="0.25">
      <c r="A9" s="52" t="s">
        <v>62</v>
      </c>
      <c r="B9" s="95"/>
      <c r="C9" s="95" t="s">
        <v>194</v>
      </c>
      <c r="D9" s="95"/>
      <c r="E9" s="95"/>
      <c r="F9" s="95"/>
      <c r="G9" s="95"/>
      <c r="H9" s="95" t="s">
        <v>194</v>
      </c>
      <c r="I9" s="95"/>
      <c r="J9" s="95"/>
      <c r="K9" s="95"/>
    </row>
    <row r="10" spans="1:11" x14ac:dyDescent="0.25">
      <c r="A10" s="63" t="s">
        <v>188</v>
      </c>
      <c r="B10" s="95"/>
      <c r="C10" s="95" t="s">
        <v>194</v>
      </c>
      <c r="D10" s="95"/>
      <c r="E10" s="95"/>
      <c r="F10" s="95"/>
      <c r="G10" s="95"/>
      <c r="H10" s="95"/>
      <c r="I10" s="95"/>
      <c r="J10" s="95"/>
      <c r="K10" s="95"/>
    </row>
    <row r="11" spans="1:11" x14ac:dyDescent="0.25">
      <c r="A11" s="63" t="s">
        <v>208</v>
      </c>
      <c r="B11" s="95"/>
      <c r="C11" s="95" t="s">
        <v>194</v>
      </c>
      <c r="D11" s="95"/>
      <c r="E11" s="95"/>
      <c r="F11" s="95"/>
      <c r="G11" s="95"/>
      <c r="H11" s="95"/>
      <c r="I11" s="95"/>
      <c r="J11" s="95"/>
      <c r="K11" s="95"/>
    </row>
    <row r="12" spans="1:11" x14ac:dyDescent="0.25">
      <c r="A12" s="63" t="s">
        <v>189</v>
      </c>
      <c r="B12" s="95"/>
      <c r="C12" s="95" t="s">
        <v>194</v>
      </c>
      <c r="D12" s="95"/>
      <c r="E12" s="95"/>
      <c r="F12" s="95"/>
      <c r="G12" s="95"/>
      <c r="H12" s="95"/>
      <c r="I12" s="95"/>
      <c r="J12" s="95"/>
      <c r="K12" s="95"/>
    </row>
    <row r="13" spans="1:11" x14ac:dyDescent="0.25">
      <c r="A13" s="63" t="s">
        <v>190</v>
      </c>
      <c r="B13" s="95"/>
      <c r="C13" s="95" t="s">
        <v>194</v>
      </c>
      <c r="D13" s="95"/>
      <c r="E13" s="95"/>
      <c r="F13" s="95"/>
      <c r="G13" s="95"/>
      <c r="H13" s="95"/>
      <c r="I13" s="95"/>
      <c r="J13" s="95"/>
      <c r="K13" s="95"/>
    </row>
    <row r="14" spans="1:11" x14ac:dyDescent="0.25">
      <c r="A14" s="97" t="s">
        <v>187</v>
      </c>
      <c r="B14" s="95"/>
      <c r="C14" s="95" t="s">
        <v>194</v>
      </c>
      <c r="D14" s="95"/>
      <c r="E14" s="95"/>
      <c r="F14" s="95"/>
      <c r="G14" s="95"/>
      <c r="H14" s="95"/>
      <c r="I14" s="95" t="s">
        <v>194</v>
      </c>
      <c r="J14" s="95"/>
      <c r="K14" s="95"/>
    </row>
    <row r="15" spans="1:11" x14ac:dyDescent="0.25">
      <c r="A15" s="97" t="s">
        <v>209</v>
      </c>
      <c r="B15" s="95"/>
      <c r="C15" s="95" t="s">
        <v>194</v>
      </c>
      <c r="D15" s="95"/>
      <c r="E15" s="95"/>
      <c r="F15" s="95"/>
      <c r="G15" s="95"/>
      <c r="H15" s="95"/>
      <c r="I15" s="95" t="s">
        <v>194</v>
      </c>
      <c r="J15" s="95"/>
      <c r="K15" s="95"/>
    </row>
    <row r="16" spans="1:11" x14ac:dyDescent="0.25">
      <c r="A16" s="52" t="s">
        <v>57</v>
      </c>
      <c r="B16" s="95"/>
      <c r="C16" s="95" t="s">
        <v>194</v>
      </c>
      <c r="D16" s="95"/>
      <c r="E16" s="95"/>
      <c r="F16" s="95"/>
      <c r="G16" s="95"/>
      <c r="H16" s="95" t="s">
        <v>194</v>
      </c>
      <c r="I16" s="95" t="s">
        <v>194</v>
      </c>
      <c r="J16" s="95"/>
      <c r="K16" s="95"/>
    </row>
    <row r="17" spans="1:11" x14ac:dyDescent="0.25">
      <c r="A17" s="52" t="s">
        <v>47</v>
      </c>
      <c r="B17" s="95"/>
      <c r="C17" s="95" t="s">
        <v>194</v>
      </c>
      <c r="D17" s="95"/>
      <c r="E17" s="95"/>
      <c r="F17" s="95"/>
      <c r="G17" s="95"/>
      <c r="H17" s="95"/>
      <c r="I17" s="95"/>
      <c r="J17" s="95"/>
      <c r="K17" s="95"/>
    </row>
    <row r="18" spans="1:11" x14ac:dyDescent="0.25">
      <c r="A18" s="52" t="s">
        <v>173</v>
      </c>
      <c r="B18" s="95" t="s">
        <v>194</v>
      </c>
      <c r="C18" s="95"/>
      <c r="D18" s="95"/>
      <c r="E18" s="95"/>
      <c r="F18" s="95" t="s">
        <v>194</v>
      </c>
      <c r="G18" s="95"/>
      <c r="H18" s="95"/>
      <c r="I18" s="95"/>
      <c r="J18" s="95"/>
      <c r="K18" s="95"/>
    </row>
    <row r="19" spans="1:11" x14ac:dyDescent="0.25">
      <c r="A19" s="52" t="s">
        <v>199</v>
      </c>
      <c r="B19" s="95" t="s">
        <v>194</v>
      </c>
      <c r="C19" s="95"/>
      <c r="D19" s="95"/>
      <c r="E19" s="95"/>
      <c r="F19" s="95" t="s">
        <v>194</v>
      </c>
      <c r="G19" s="95"/>
      <c r="H19" s="95"/>
      <c r="I19" s="95"/>
      <c r="J19" s="95"/>
      <c r="K19" s="95"/>
    </row>
    <row r="20" spans="1:11" x14ac:dyDescent="0.25">
      <c r="A20" s="52" t="s">
        <v>200</v>
      </c>
      <c r="B20" s="95" t="s">
        <v>194</v>
      </c>
      <c r="C20" s="95"/>
      <c r="D20" s="95"/>
      <c r="E20" s="95"/>
      <c r="F20" s="95" t="s">
        <v>194</v>
      </c>
      <c r="G20" s="95"/>
      <c r="H20" s="95"/>
      <c r="I20" s="95"/>
      <c r="J20" s="95"/>
      <c r="K20" s="95"/>
    </row>
    <row r="21" spans="1:11" x14ac:dyDescent="0.25">
      <c r="A21" s="52" t="s">
        <v>196</v>
      </c>
      <c r="B21" s="95"/>
      <c r="C21" s="95"/>
      <c r="D21" s="95"/>
      <c r="E21" s="95"/>
      <c r="F21" s="95"/>
      <c r="G21" s="95"/>
      <c r="H21" s="95" t="s">
        <v>194</v>
      </c>
      <c r="I21" s="95" t="s">
        <v>194</v>
      </c>
      <c r="J21" s="95"/>
      <c r="K21" s="95"/>
    </row>
    <row r="22" spans="1:11" x14ac:dyDescent="0.25">
      <c r="A22" s="52" t="s">
        <v>136</v>
      </c>
      <c r="B22" s="95" t="s">
        <v>194</v>
      </c>
      <c r="C22" s="95" t="s">
        <v>194</v>
      </c>
      <c r="D22" s="95" t="s">
        <v>194</v>
      </c>
      <c r="E22" s="95"/>
      <c r="F22" s="95"/>
      <c r="G22" s="95"/>
      <c r="H22" s="95"/>
      <c r="I22" s="95"/>
      <c r="J22" s="95"/>
      <c r="K22" s="95"/>
    </row>
    <row r="23" spans="1:11" x14ac:dyDescent="0.25">
      <c r="A23" s="52" t="s">
        <v>34</v>
      </c>
      <c r="B23" s="95"/>
      <c r="C23" s="95" t="s">
        <v>194</v>
      </c>
      <c r="D23" s="95"/>
      <c r="E23" s="95"/>
      <c r="F23" s="95"/>
      <c r="G23" s="95"/>
      <c r="H23" s="95"/>
      <c r="I23" s="95" t="s">
        <v>194</v>
      </c>
      <c r="J23" s="95"/>
      <c r="K23" s="95"/>
    </row>
    <row r="24" spans="1:11" x14ac:dyDescent="0.25">
      <c r="A24" s="52" t="s">
        <v>88</v>
      </c>
      <c r="B24" s="95"/>
      <c r="C24" s="95"/>
      <c r="D24" s="95"/>
      <c r="E24" s="95"/>
      <c r="F24" s="95"/>
      <c r="G24" s="95"/>
      <c r="H24" s="95" t="s">
        <v>194</v>
      </c>
      <c r="I24" s="95"/>
      <c r="J24" s="95"/>
      <c r="K24" s="95"/>
    </row>
    <row r="25" spans="1:11" x14ac:dyDescent="0.25">
      <c r="A25" s="52" t="s">
        <v>87</v>
      </c>
      <c r="B25" s="95"/>
      <c r="C25" s="95"/>
      <c r="D25" s="95"/>
      <c r="E25" s="95"/>
      <c r="F25" s="95"/>
      <c r="G25" s="95"/>
      <c r="H25" s="95" t="s">
        <v>194</v>
      </c>
      <c r="I25" s="95"/>
      <c r="J25" s="95"/>
      <c r="K25" s="95"/>
    </row>
    <row r="26" spans="1:11" x14ac:dyDescent="0.25">
      <c r="A26" s="52" t="s">
        <v>137</v>
      </c>
      <c r="B26" s="95"/>
      <c r="C26" s="95" t="s">
        <v>194</v>
      </c>
      <c r="D26" s="95"/>
      <c r="E26" s="95"/>
      <c r="F26" s="95"/>
      <c r="G26" s="95"/>
      <c r="H26" s="95"/>
      <c r="I26" s="95"/>
      <c r="J26" s="95"/>
      <c r="K26" s="95"/>
    </row>
    <row r="27" spans="1:11" x14ac:dyDescent="0.25">
      <c r="A27" s="52" t="s">
        <v>59</v>
      </c>
      <c r="B27" s="95"/>
      <c r="C27" s="95" t="s">
        <v>194</v>
      </c>
      <c r="D27" s="95"/>
      <c r="E27" s="95"/>
      <c r="F27" s="95"/>
      <c r="G27" s="95"/>
      <c r="H27" s="95"/>
      <c r="I27" s="95" t="s">
        <v>194</v>
      </c>
      <c r="J27" s="95"/>
      <c r="K27" s="95"/>
    </row>
    <row r="28" spans="1:11" x14ac:dyDescent="0.25">
      <c r="A28" s="52" t="s">
        <v>84</v>
      </c>
      <c r="B28" s="95"/>
      <c r="C28" s="95"/>
      <c r="D28" s="95"/>
      <c r="E28" s="95"/>
      <c r="F28" s="95"/>
      <c r="G28" s="95"/>
      <c r="H28" s="95" t="s">
        <v>194</v>
      </c>
      <c r="I28" s="95"/>
      <c r="J28" s="95"/>
      <c r="K28" s="95"/>
    </row>
    <row r="29" spans="1:11" x14ac:dyDescent="0.25">
      <c r="A29" s="52" t="s">
        <v>58</v>
      </c>
      <c r="B29" s="95" t="s">
        <v>194</v>
      </c>
      <c r="C29" s="95"/>
      <c r="D29" s="95" t="s">
        <v>194</v>
      </c>
      <c r="E29" s="95"/>
      <c r="F29" s="95"/>
      <c r="G29" s="95"/>
      <c r="H29" s="95"/>
      <c r="I29" s="95"/>
      <c r="J29" s="95"/>
      <c r="K29" s="95"/>
    </row>
    <row r="30" spans="1:11" x14ac:dyDescent="0.25">
      <c r="A30" s="52" t="s">
        <v>67</v>
      </c>
      <c r="B30" s="95"/>
      <c r="C30" s="95"/>
      <c r="D30" s="95"/>
      <c r="E30" s="95" t="s">
        <v>194</v>
      </c>
      <c r="F30" s="95"/>
      <c r="G30" s="95"/>
      <c r="H30" s="95"/>
      <c r="I30" s="95"/>
      <c r="J30" s="95"/>
      <c r="K30" s="95"/>
    </row>
    <row r="31" spans="1:11" x14ac:dyDescent="0.25">
      <c r="A31" s="52" t="s">
        <v>28</v>
      </c>
      <c r="B31" s="95"/>
      <c r="C31" s="95"/>
      <c r="D31" s="95"/>
      <c r="E31" s="95"/>
      <c r="F31" s="95"/>
      <c r="G31" s="95" t="s">
        <v>194</v>
      </c>
      <c r="H31" s="95" t="s">
        <v>194</v>
      </c>
      <c r="I31" s="95"/>
      <c r="J31" s="95"/>
      <c r="K31" s="95"/>
    </row>
    <row r="32" spans="1:11" x14ac:dyDescent="0.25">
      <c r="A32" s="52" t="s">
        <v>83</v>
      </c>
      <c r="B32" s="95"/>
      <c r="C32" s="95"/>
      <c r="D32" s="95"/>
      <c r="E32" s="95"/>
      <c r="F32" s="95"/>
      <c r="G32" s="95" t="s">
        <v>194</v>
      </c>
      <c r="H32" s="95" t="s">
        <v>194</v>
      </c>
      <c r="I32" s="95"/>
      <c r="J32" s="95"/>
      <c r="K32" s="95"/>
    </row>
    <row r="33" spans="1:11" x14ac:dyDescent="0.25">
      <c r="A33" s="52" t="s">
        <v>82</v>
      </c>
      <c r="B33" s="95"/>
      <c r="C33" s="95"/>
      <c r="D33" s="95"/>
      <c r="E33" s="95"/>
      <c r="F33" s="95"/>
      <c r="G33" s="95" t="s">
        <v>194</v>
      </c>
      <c r="H33" s="95" t="s">
        <v>194</v>
      </c>
      <c r="I33" s="95"/>
      <c r="J33" s="95"/>
      <c r="K33" s="95"/>
    </row>
    <row r="34" spans="1:11" x14ac:dyDescent="0.25">
      <c r="A34" s="52" t="s">
        <v>81</v>
      </c>
      <c r="B34" s="95"/>
      <c r="C34" s="95"/>
      <c r="D34" s="95"/>
      <c r="E34" s="95"/>
      <c r="F34" s="95"/>
      <c r="G34" s="95" t="s">
        <v>194</v>
      </c>
      <c r="H34" s="95" t="s">
        <v>194</v>
      </c>
      <c r="I34" s="95"/>
      <c r="J34" s="95"/>
      <c r="K34" s="95"/>
    </row>
    <row r="35" spans="1:11" x14ac:dyDescent="0.25">
      <c r="A35" s="52" t="s">
        <v>79</v>
      </c>
      <c r="B35" s="95"/>
      <c r="C35" s="95"/>
      <c r="D35" s="95"/>
      <c r="E35" s="95"/>
      <c r="F35" s="95"/>
      <c r="G35" s="95" t="s">
        <v>194</v>
      </c>
      <c r="H35" s="95" t="s">
        <v>194</v>
      </c>
      <c r="I35" s="95"/>
      <c r="J35" s="95"/>
      <c r="K35" s="95"/>
    </row>
    <row r="36" spans="1:11" x14ac:dyDescent="0.25">
      <c r="A36" s="52" t="s">
        <v>80</v>
      </c>
      <c r="B36" s="95"/>
      <c r="C36" s="95"/>
      <c r="D36" s="95"/>
      <c r="E36" s="95"/>
      <c r="F36" s="95"/>
      <c r="G36" s="95" t="s">
        <v>194</v>
      </c>
      <c r="H36" s="95" t="s">
        <v>194</v>
      </c>
      <c r="I36" s="95"/>
      <c r="J36" s="95"/>
      <c r="K36" s="95"/>
    </row>
    <row r="37" spans="1:11" x14ac:dyDescent="0.25">
      <c r="A37" s="52" t="s">
        <v>85</v>
      </c>
      <c r="B37" s="95"/>
      <c r="C37" s="95"/>
      <c r="D37" s="95"/>
      <c r="E37" s="95"/>
      <c r="F37" s="95"/>
      <c r="G37" s="95"/>
      <c r="H37" s="95" t="s">
        <v>194</v>
      </c>
      <c r="I37" s="95"/>
      <c r="J37" s="95"/>
      <c r="K37" s="95"/>
    </row>
    <row r="38" spans="1:11" x14ac:dyDescent="0.25">
      <c r="A38" s="52" t="s">
        <v>60</v>
      </c>
      <c r="B38" s="95" t="s">
        <v>194</v>
      </c>
      <c r="C38" s="95"/>
      <c r="D38" s="95"/>
      <c r="E38" s="95"/>
      <c r="F38" s="95"/>
      <c r="G38" s="95" t="s">
        <v>194</v>
      </c>
      <c r="H38" s="95" t="s">
        <v>194</v>
      </c>
      <c r="I38" s="95"/>
      <c r="J38" s="95"/>
      <c r="K38" s="95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14"/>
  <sheetViews>
    <sheetView workbookViewId="0">
      <selection activeCell="G3" sqref="G3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95" t="s">
        <v>194</v>
      </c>
      <c r="C2" s="95" t="s">
        <v>194</v>
      </c>
      <c r="D2" s="95" t="s">
        <v>194</v>
      </c>
      <c r="E2" s="95" t="s">
        <v>194</v>
      </c>
      <c r="F2" s="95" t="s">
        <v>194</v>
      </c>
      <c r="G2" s="95" t="s">
        <v>194</v>
      </c>
      <c r="H2" s="95" t="s">
        <v>194</v>
      </c>
      <c r="I2" s="95"/>
      <c r="J2" s="95"/>
      <c r="K2" s="95"/>
    </row>
    <row r="3" spans="1:11" x14ac:dyDescent="0.25">
      <c r="A3" s="35" t="s">
        <v>2</v>
      </c>
      <c r="B3" s="95" t="s">
        <v>194</v>
      </c>
      <c r="C3" s="95" t="s">
        <v>194</v>
      </c>
      <c r="D3" s="95" t="s">
        <v>194</v>
      </c>
      <c r="E3" s="95" t="s">
        <v>194</v>
      </c>
      <c r="F3" s="95" t="s">
        <v>194</v>
      </c>
      <c r="G3" s="95" t="s">
        <v>194</v>
      </c>
      <c r="H3" s="95" t="s">
        <v>194</v>
      </c>
      <c r="I3" s="95"/>
      <c r="J3" s="95"/>
      <c r="K3" s="95"/>
    </row>
    <row r="4" spans="1:11" x14ac:dyDescent="0.25">
      <c r="A4" s="35" t="s">
        <v>3</v>
      </c>
      <c r="B4" s="95" t="s">
        <v>194</v>
      </c>
      <c r="C4" s="95" t="s">
        <v>194</v>
      </c>
      <c r="D4" s="95" t="s">
        <v>194</v>
      </c>
      <c r="E4" s="95" t="s">
        <v>194</v>
      </c>
      <c r="F4" s="95" t="s">
        <v>194</v>
      </c>
      <c r="G4" s="95" t="s">
        <v>194</v>
      </c>
      <c r="H4" s="95" t="s">
        <v>194</v>
      </c>
      <c r="I4" s="95"/>
      <c r="J4" s="95"/>
      <c r="K4" s="95"/>
    </row>
    <row r="5" spans="1:11" x14ac:dyDescent="0.25">
      <c r="A5" s="35" t="s">
        <v>4</v>
      </c>
      <c r="B5" s="95" t="s">
        <v>194</v>
      </c>
      <c r="C5" s="95" t="s">
        <v>194</v>
      </c>
      <c r="D5" s="95" t="s">
        <v>194</v>
      </c>
      <c r="E5" s="95" t="s">
        <v>194</v>
      </c>
      <c r="F5" s="95" t="s">
        <v>194</v>
      </c>
      <c r="G5" s="95" t="s">
        <v>194</v>
      </c>
      <c r="H5" s="95" t="s">
        <v>194</v>
      </c>
      <c r="I5" s="95"/>
      <c r="J5" s="95"/>
      <c r="K5" s="95"/>
    </row>
    <row r="6" spans="1:11" x14ac:dyDescent="0.25">
      <c r="A6" s="35" t="s">
        <v>5</v>
      </c>
      <c r="B6" s="95" t="s">
        <v>194</v>
      </c>
      <c r="C6" s="95" t="s">
        <v>194</v>
      </c>
      <c r="D6" s="95" t="s">
        <v>194</v>
      </c>
      <c r="E6" s="95" t="s">
        <v>194</v>
      </c>
      <c r="F6" s="95" t="s">
        <v>194</v>
      </c>
      <c r="G6" s="95" t="s">
        <v>194</v>
      </c>
      <c r="H6" s="95" t="s">
        <v>194</v>
      </c>
      <c r="I6" s="95"/>
      <c r="J6" s="95"/>
      <c r="K6" s="95"/>
    </row>
    <row r="7" spans="1:11" x14ac:dyDescent="0.25">
      <c r="A7" s="35" t="s">
        <v>53</v>
      </c>
      <c r="B7" s="95"/>
      <c r="C7" s="95" t="s">
        <v>194</v>
      </c>
      <c r="D7" s="95"/>
      <c r="E7" s="95"/>
      <c r="F7" s="95"/>
      <c r="G7" s="95"/>
      <c r="H7" s="95" t="s">
        <v>194</v>
      </c>
      <c r="I7" s="95" t="s">
        <v>194</v>
      </c>
      <c r="J7" s="95"/>
      <c r="K7" s="95"/>
    </row>
    <row r="8" spans="1:11" x14ac:dyDescent="0.25">
      <c r="A8" s="35" t="s">
        <v>54</v>
      </c>
      <c r="B8" s="95"/>
      <c r="C8" s="95" t="s">
        <v>194</v>
      </c>
      <c r="D8" s="95"/>
      <c r="E8" s="95"/>
      <c r="F8" s="95"/>
      <c r="G8" s="95"/>
      <c r="H8" s="95" t="s">
        <v>194</v>
      </c>
      <c r="I8" s="95" t="s">
        <v>194</v>
      </c>
      <c r="J8" s="95"/>
      <c r="K8" s="95"/>
    </row>
    <row r="9" spans="1:11" x14ac:dyDescent="0.25">
      <c r="A9" s="35" t="s">
        <v>55</v>
      </c>
      <c r="B9" s="95"/>
      <c r="C9" s="95" t="s">
        <v>194</v>
      </c>
      <c r="D9" s="95"/>
      <c r="E9" s="95"/>
      <c r="F9" s="95"/>
      <c r="G9" s="95"/>
      <c r="H9" s="95" t="s">
        <v>194</v>
      </c>
      <c r="I9" s="95" t="s">
        <v>194</v>
      </c>
      <c r="J9" s="95"/>
      <c r="K9" s="95"/>
    </row>
    <row r="10" spans="1:11" x14ac:dyDescent="0.25">
      <c r="A10" s="35" t="s">
        <v>56</v>
      </c>
      <c r="B10" s="95"/>
      <c r="C10" s="95" t="s">
        <v>194</v>
      </c>
      <c r="D10" s="95"/>
      <c r="E10" s="95"/>
      <c r="F10" s="95"/>
      <c r="G10" s="95"/>
      <c r="H10" s="95" t="s">
        <v>194</v>
      </c>
      <c r="I10" s="95" t="s">
        <v>194</v>
      </c>
      <c r="J10" s="95"/>
      <c r="K10" s="95"/>
    </row>
    <row r="11" spans="1:11" x14ac:dyDescent="0.25">
      <c r="A11" s="35" t="s">
        <v>49</v>
      </c>
      <c r="B11" s="95"/>
      <c r="C11" s="95" t="s">
        <v>194</v>
      </c>
      <c r="D11" s="95"/>
      <c r="E11" s="95"/>
      <c r="F11" s="95"/>
      <c r="G11" s="95"/>
      <c r="H11" s="95"/>
      <c r="I11" s="95"/>
      <c r="J11" s="95" t="s">
        <v>194</v>
      </c>
      <c r="K11" s="95" t="s">
        <v>194</v>
      </c>
    </row>
    <row r="12" spans="1:11" x14ac:dyDescent="0.25">
      <c r="A12" s="35" t="s">
        <v>50</v>
      </c>
      <c r="B12" s="95"/>
      <c r="C12" s="95" t="s">
        <v>194</v>
      </c>
      <c r="D12" s="95"/>
      <c r="E12" s="95"/>
      <c r="F12" s="95"/>
      <c r="G12" s="95"/>
      <c r="H12" s="95"/>
      <c r="I12" s="95"/>
      <c r="J12" s="95"/>
      <c r="K12" s="95" t="s">
        <v>194</v>
      </c>
    </row>
    <row r="13" spans="1:11" x14ac:dyDescent="0.25">
      <c r="A13" s="35" t="s">
        <v>51</v>
      </c>
      <c r="B13" s="95"/>
      <c r="C13" s="95" t="s">
        <v>194</v>
      </c>
      <c r="D13" s="95"/>
      <c r="E13" s="95"/>
      <c r="F13" s="95"/>
      <c r="G13" s="95"/>
      <c r="H13" s="95"/>
      <c r="I13" s="95"/>
      <c r="J13" s="95"/>
      <c r="K13" s="95" t="s">
        <v>194</v>
      </c>
    </row>
    <row r="14" spans="1:11" x14ac:dyDescent="0.25">
      <c r="A14" s="35" t="s">
        <v>52</v>
      </c>
      <c r="B14" s="95"/>
      <c r="C14" s="95" t="s">
        <v>194</v>
      </c>
      <c r="D14" s="95"/>
      <c r="E14" s="95"/>
      <c r="F14" s="95"/>
      <c r="G14" s="95"/>
      <c r="H14" s="95"/>
      <c r="I14" s="95"/>
      <c r="J14" s="95"/>
      <c r="K14" s="95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2110000</v>
      </c>
      <c r="C2" s="78">
        <v>3032037</v>
      </c>
      <c r="D2" s="78">
        <v>4756743</v>
      </c>
      <c r="E2" s="78">
        <v>3406589</v>
      </c>
      <c r="F2" s="78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2150000</v>
      </c>
      <c r="C3" s="78">
        <v>3164674</v>
      </c>
      <c r="D3" s="78">
        <v>4882700</v>
      </c>
      <c r="E3" s="78">
        <v>3520083</v>
      </c>
      <c r="F3" s="78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7">
        <v>2200000</v>
      </c>
      <c r="C4" s="78">
        <v>3296354</v>
      </c>
      <c r="D4" s="78">
        <v>5018666</v>
      </c>
      <c r="E4" s="78">
        <v>3634703</v>
      </c>
      <c r="F4" s="78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7">
        <v>2240000</v>
      </c>
      <c r="C5" s="78">
        <v>3418969</v>
      </c>
      <c r="D5" s="78">
        <v>5168014</v>
      </c>
      <c r="E5" s="78">
        <v>3750324</v>
      </c>
      <c r="F5" s="78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7">
        <v>2280000</v>
      </c>
      <c r="C6" s="78">
        <v>3532758</v>
      </c>
      <c r="D6" s="78">
        <v>5332455</v>
      </c>
      <c r="E6" s="78">
        <v>3869436</v>
      </c>
      <c r="F6" s="78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7">
        <v>2330000</v>
      </c>
      <c r="C7" s="78">
        <v>3637390</v>
      </c>
      <c r="D7" s="78">
        <v>5508952</v>
      </c>
      <c r="E7" s="78">
        <v>3990560</v>
      </c>
      <c r="F7" s="78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7">
        <v>2380000</v>
      </c>
      <c r="C8" s="78">
        <v>3737403</v>
      </c>
      <c r="D8" s="78">
        <v>5696990</v>
      </c>
      <c r="E8" s="78">
        <v>4112898</v>
      </c>
      <c r="F8" s="78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7">
        <v>2420000</v>
      </c>
      <c r="C9" s="78">
        <v>3840674</v>
      </c>
      <c r="D9" s="78">
        <v>5895615</v>
      </c>
      <c r="E9" s="78">
        <v>4235117</v>
      </c>
      <c r="F9" s="78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7">
        <v>2480000</v>
      </c>
      <c r="C10" s="78">
        <v>3951644</v>
      </c>
      <c r="D10" s="78">
        <v>6103745</v>
      </c>
      <c r="E10" s="78">
        <v>4356516</v>
      </c>
      <c r="F10" s="78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7">
        <v>2530000</v>
      </c>
      <c r="C11" s="78">
        <v>4065313</v>
      </c>
      <c r="D11" s="78">
        <v>6319831</v>
      </c>
      <c r="E11" s="78">
        <v>4477188</v>
      </c>
      <c r="F11" s="78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7">
        <v>2580000</v>
      </c>
      <c r="C12" s="78">
        <v>4185562</v>
      </c>
      <c r="D12" s="78">
        <v>6545116</v>
      </c>
      <c r="E12" s="78">
        <v>4597739</v>
      </c>
      <c r="F12" s="78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7">
        <v>2630000</v>
      </c>
      <c r="C13" s="78">
        <v>4309237</v>
      </c>
      <c r="D13" s="78">
        <v>6776307</v>
      </c>
      <c r="E13" s="78">
        <v>4722286</v>
      </c>
      <c r="F13" s="78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7">
        <v>2690000</v>
      </c>
      <c r="C14" s="78">
        <v>4430738</v>
      </c>
      <c r="D14" s="78">
        <v>7008703</v>
      </c>
      <c r="E14" s="78">
        <v>4856898</v>
      </c>
      <c r="F14" s="78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7">
        <v>2740000</v>
      </c>
      <c r="C15" s="78">
        <v>4546624</v>
      </c>
      <c r="D15" s="78">
        <v>7239465</v>
      </c>
      <c r="E15" s="78">
        <v>5005361</v>
      </c>
      <c r="F15" s="78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8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J51"/>
  <sheetViews>
    <sheetView zoomScale="85" zoomScaleNormal="85" workbookViewId="0">
      <selection activeCell="G3" sqref="G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103" t="s">
        <v>5</v>
      </c>
    </row>
    <row r="2" spans="1:10" x14ac:dyDescent="0.25">
      <c r="A2" s="40" t="s">
        <v>220</v>
      </c>
      <c r="B2" s="104" t="s">
        <v>32</v>
      </c>
      <c r="C2" s="35" t="s">
        <v>176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04"/>
      <c r="C3" s="35" t="s">
        <v>175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04"/>
      <c r="C4" s="35" t="s">
        <v>174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04" t="s">
        <v>1</v>
      </c>
      <c r="C5" s="35" t="s">
        <v>176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04"/>
      <c r="C6" s="35" t="s">
        <v>175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04"/>
      <c r="C7" s="35" t="s">
        <v>174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04" t="s">
        <v>2</v>
      </c>
      <c r="C8" s="35" t="s">
        <v>176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04"/>
      <c r="C9" s="35" t="s">
        <v>175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04"/>
      <c r="C10" s="35" t="s">
        <v>174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04" t="s">
        <v>3</v>
      </c>
      <c r="C11" s="35" t="s">
        <v>176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04"/>
      <c r="C12" s="35" t="s">
        <v>175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04"/>
      <c r="C13" s="35" t="s">
        <v>174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04" t="s">
        <v>4</v>
      </c>
      <c r="C14" s="35" t="s">
        <v>176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04"/>
      <c r="C15" s="35" t="s">
        <v>175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04"/>
      <c r="C16" s="35" t="s">
        <v>174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174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221</v>
      </c>
      <c r="B19" s="104" t="s">
        <v>32</v>
      </c>
      <c r="C19" s="35" t="s">
        <v>176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04"/>
      <c r="C20" s="35" t="s">
        <v>175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04"/>
      <c r="C21" s="35" t="s">
        <v>174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04" t="s">
        <v>1</v>
      </c>
      <c r="C22" s="35" t="s">
        <v>176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04"/>
      <c r="C23" s="35" t="s">
        <v>175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04"/>
      <c r="C24" s="35" t="s">
        <v>174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04" t="s">
        <v>2</v>
      </c>
      <c r="C25" s="35" t="s">
        <v>176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04"/>
      <c r="C26" s="35" t="s">
        <v>175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04"/>
      <c r="C27" s="35" t="s">
        <v>174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04" t="s">
        <v>3</v>
      </c>
      <c r="C28" s="35" t="s">
        <v>176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04"/>
      <c r="C29" s="35" t="s">
        <v>175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04"/>
      <c r="C30" s="35" t="s">
        <v>174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04" t="s">
        <v>4</v>
      </c>
      <c r="C31" s="35" t="s">
        <v>176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04"/>
      <c r="C32" s="35" t="s">
        <v>175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04"/>
      <c r="C33" s="35" t="s">
        <v>174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174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222</v>
      </c>
      <c r="B36" s="104" t="s">
        <v>32</v>
      </c>
      <c r="C36" s="35" t="s">
        <v>176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04"/>
      <c r="C37" s="35" t="s">
        <v>175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04"/>
      <c r="C38" s="35" t="s">
        <v>174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04" t="s">
        <v>1</v>
      </c>
      <c r="C39" s="35" t="s">
        <v>176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04"/>
      <c r="C40" s="35" t="s">
        <v>175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04"/>
      <c r="C41" s="35" t="s">
        <v>174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04" t="s">
        <v>2</v>
      </c>
      <c r="C42" s="35" t="s">
        <v>176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04"/>
      <c r="C43" s="35" t="s">
        <v>175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04"/>
      <c r="C44" s="35" t="s">
        <v>174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04" t="s">
        <v>3</v>
      </c>
      <c r="C45" s="35" t="s">
        <v>176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04"/>
      <c r="C46" s="35" t="s">
        <v>175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04"/>
      <c r="C47" s="35" t="s">
        <v>174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04" t="s">
        <v>4</v>
      </c>
      <c r="C48" s="35" t="s">
        <v>176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04"/>
      <c r="C49" s="35" t="s">
        <v>175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04"/>
      <c r="C50" s="35" t="s">
        <v>174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174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2:B4"/>
    <mergeCell ref="B5:B7"/>
    <mergeCell ref="B8:B10"/>
    <mergeCell ref="B11:B13"/>
    <mergeCell ref="B14:B16"/>
    <mergeCell ref="B19:B2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28"/>
  <sheetViews>
    <sheetView zoomScale="85" zoomScaleNormal="85" workbookViewId="0">
      <selection activeCell="G3" sqref="G3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223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224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225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226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227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228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229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230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231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111"/>
  <sheetViews>
    <sheetView topLeftCell="A75" zoomScaleNormal="100" workbookViewId="0">
      <selection activeCell="G3" sqref="G3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232</v>
      </c>
    </row>
    <row r="2" spans="1:16" x14ac:dyDescent="0.25">
      <c r="A2" s="132" t="s">
        <v>213</v>
      </c>
      <c r="B2" s="133" t="s">
        <v>233</v>
      </c>
      <c r="C2" s="133" t="s">
        <v>234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235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236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237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238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235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236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237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238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235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236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237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238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235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236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237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238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235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236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237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238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235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236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237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238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239</v>
      </c>
    </row>
    <row r="29" spans="1:16" s="36" customFormat="1" x14ac:dyDescent="0.25">
      <c r="A29" s="135" t="s">
        <v>240</v>
      </c>
      <c r="B29" s="103" t="s">
        <v>233</v>
      </c>
      <c r="C29" s="103" t="s">
        <v>241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235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236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235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236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235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236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235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236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235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236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235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236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242</v>
      </c>
    </row>
    <row r="56" spans="1:16" s="36" customFormat="1" ht="26.4" x14ac:dyDescent="0.25">
      <c r="A56" s="135" t="s">
        <v>70</v>
      </c>
      <c r="B56" s="103" t="s">
        <v>233</v>
      </c>
      <c r="C56" s="137" t="s">
        <v>243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244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245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244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245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244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245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246</v>
      </c>
    </row>
    <row r="65" spans="1:16" s="36" customFormat="1" ht="26.4" x14ac:dyDescent="0.25">
      <c r="A65" s="135" t="s">
        <v>24</v>
      </c>
      <c r="B65" s="103" t="s">
        <v>233</v>
      </c>
      <c r="C65" s="137" t="s">
        <v>247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248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247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G20"/>
  <sheetViews>
    <sheetView zoomScale="70" zoomScaleNormal="70" workbookViewId="0">
      <selection activeCell="G3" sqref="G3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249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250</v>
      </c>
      <c r="C3" s="121" t="s">
        <v>251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252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253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254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255</v>
      </c>
    </row>
    <row r="14" spans="1:7" ht="14.25" customHeight="1" x14ac:dyDescent="0.25">
      <c r="A14" s="139" t="s">
        <v>240</v>
      </c>
      <c r="B14" s="131" t="s">
        <v>256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257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258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259</v>
      </c>
    </row>
    <row r="19" spans="1:6" s="116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27" t="s">
        <v>198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20"/>
  <sheetViews>
    <sheetView workbookViewId="0">
      <selection activeCell="G3" sqref="G3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7" t="s">
        <v>29</v>
      </c>
      <c r="B2" s="97" t="s">
        <v>260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7"/>
      <c r="B3" s="97" t="s">
        <v>261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7" t="s">
        <v>187</v>
      </c>
      <c r="B4" s="97" t="s">
        <v>260</v>
      </c>
      <c r="C4" s="121">
        <v>0.15</v>
      </c>
      <c r="D4" s="121">
        <v>0.15</v>
      </c>
      <c r="E4" s="121">
        <v>0</v>
      </c>
      <c r="F4" s="121">
        <v>0</v>
      </c>
    </row>
    <row r="5" spans="1:6" ht="15.75" customHeight="1" x14ac:dyDescent="0.25">
      <c r="A5" s="97"/>
      <c r="B5" s="97" t="s">
        <v>261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7" t="s">
        <v>209</v>
      </c>
      <c r="B6" s="97" t="s">
        <v>260</v>
      </c>
      <c r="C6" s="121">
        <v>0.15</v>
      </c>
      <c r="D6" s="121">
        <v>0.15</v>
      </c>
      <c r="E6" s="121">
        <v>0</v>
      </c>
      <c r="F6" s="121">
        <v>0</v>
      </c>
    </row>
    <row r="7" spans="1:6" ht="15.75" customHeight="1" x14ac:dyDescent="0.25">
      <c r="A7" s="97"/>
      <c r="B7" s="97" t="s">
        <v>261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7" t="s">
        <v>57</v>
      </c>
      <c r="B8" s="97" t="s">
        <v>260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7"/>
      <c r="B9" s="97" t="s">
        <v>261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7" t="s">
        <v>34</v>
      </c>
      <c r="B10" s="97" t="s">
        <v>260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7"/>
      <c r="B11" s="97" t="s">
        <v>261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7" t="s">
        <v>59</v>
      </c>
      <c r="B12" s="97" t="s">
        <v>260</v>
      </c>
      <c r="C12" s="121">
        <v>0.23</v>
      </c>
      <c r="D12" s="121">
        <v>0.23</v>
      </c>
      <c r="E12" s="121">
        <v>0</v>
      </c>
      <c r="F12" s="121">
        <v>0</v>
      </c>
    </row>
    <row r="13" spans="1:6" ht="15.75" customHeight="1" x14ac:dyDescent="0.25">
      <c r="A13" s="97"/>
      <c r="B13" s="97" t="s">
        <v>261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7"/>
    </row>
    <row r="20" spans="1:1" ht="15.75" customHeight="1" x14ac:dyDescent="0.25">
      <c r="A20" s="97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28"/>
  <sheetViews>
    <sheetView topLeftCell="G1" workbookViewId="0">
      <selection activeCell="G3" sqref="G3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3" t="s">
        <v>188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3" t="s">
        <v>208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3" t="s">
        <v>189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3" t="s">
        <v>190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7" t="s">
        <v>187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7" t="s">
        <v>209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3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7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3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3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3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263</v>
      </c>
      <c r="B16" s="63"/>
    </row>
    <row r="17" spans="2:15" x14ac:dyDescent="0.25">
      <c r="B17" s="97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7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7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7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5"/>
  <sheetViews>
    <sheetView workbookViewId="0">
      <selection activeCell="G3" sqref="G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265</v>
      </c>
      <c r="B4" s="63"/>
      <c r="C4" s="141"/>
      <c r="D4" s="141"/>
      <c r="E4" s="141"/>
      <c r="F4" s="141"/>
      <c r="G4" s="141"/>
    </row>
    <row r="5" spans="1:7" x14ac:dyDescent="0.25">
      <c r="B5" s="97" t="s">
        <v>183</v>
      </c>
      <c r="C5" s="121">
        <v>1</v>
      </c>
      <c r="D5" s="121">
        <v>0.14299999999999999</v>
      </c>
      <c r="E5" s="121">
        <v>0.14299999999999999</v>
      </c>
      <c r="F5" s="121">
        <v>0.14299999999999999</v>
      </c>
      <c r="G5" s="121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I49"/>
  <sheetViews>
    <sheetView topLeftCell="A28" zoomScale="111" workbookViewId="0">
      <selection activeCell="G3" sqref="G3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3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2" t="s">
        <v>269</v>
      </c>
      <c r="D3" s="121">
        <v>0</v>
      </c>
      <c r="E3" s="121">
        <v>0</v>
      </c>
      <c r="F3" s="121">
        <v>0.53134328358208949</v>
      </c>
      <c r="G3" s="121">
        <v>0.53134328358208949</v>
      </c>
      <c r="H3" s="121">
        <v>0.53134328358208949</v>
      </c>
    </row>
    <row r="4" spans="1:9" x14ac:dyDescent="0.25">
      <c r="C4" s="52" t="s">
        <v>270</v>
      </c>
      <c r="D4" s="121">
        <v>0</v>
      </c>
      <c r="E4" s="121">
        <v>0</v>
      </c>
      <c r="F4" s="121">
        <v>0.38507462686567184</v>
      </c>
      <c r="G4" s="121">
        <v>0.38507462686567184</v>
      </c>
      <c r="H4" s="121">
        <v>0.38507462686567184</v>
      </c>
    </row>
    <row r="5" spans="1:9" x14ac:dyDescent="0.25">
      <c r="A5" s="52" t="s">
        <v>58</v>
      </c>
      <c r="B5" s="52" t="s">
        <v>66</v>
      </c>
      <c r="C5" s="52" t="s">
        <v>268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2" t="s">
        <v>270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2" t="s">
        <v>65</v>
      </c>
      <c r="C7" s="52" t="s">
        <v>268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2" t="s">
        <v>270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2" t="s">
        <v>270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2" t="s">
        <v>65</v>
      </c>
      <c r="C11" s="52" t="s">
        <v>268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2" t="s">
        <v>270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21">
        <v>0</v>
      </c>
      <c r="E13" s="121">
        <v>0</v>
      </c>
      <c r="F13" s="121">
        <v>0.33500000000000002</v>
      </c>
      <c r="G13" s="121">
        <v>0.33500000000000002</v>
      </c>
      <c r="H13" s="121">
        <v>0.33500000000000002</v>
      </c>
    </row>
    <row r="14" spans="1:9" x14ac:dyDescent="0.25">
      <c r="C14" s="52" t="s">
        <v>270</v>
      </c>
      <c r="D14" s="121">
        <v>0</v>
      </c>
      <c r="E14" s="121">
        <v>0</v>
      </c>
      <c r="F14" s="121">
        <v>0.7</v>
      </c>
      <c r="G14" s="121">
        <v>0.62</v>
      </c>
      <c r="H14" s="121">
        <v>0.62</v>
      </c>
      <c r="I14" s="36"/>
    </row>
    <row r="15" spans="1:9" x14ac:dyDescent="0.25">
      <c r="B15" s="52" t="s">
        <v>65</v>
      </c>
      <c r="C15" s="52" t="s">
        <v>268</v>
      </c>
      <c r="D15" s="121">
        <v>0</v>
      </c>
      <c r="E15" s="121">
        <v>0</v>
      </c>
      <c r="F15" s="121">
        <v>0.33500000000000002</v>
      </c>
      <c r="G15" s="121">
        <v>0.33500000000000002</v>
      </c>
      <c r="H15" s="121">
        <v>0.33500000000000002</v>
      </c>
      <c r="I15" s="36"/>
    </row>
    <row r="16" spans="1:9" x14ac:dyDescent="0.25">
      <c r="C16" s="52" t="s">
        <v>270</v>
      </c>
      <c r="D16" s="121">
        <v>0</v>
      </c>
      <c r="E16" s="121">
        <v>0</v>
      </c>
      <c r="F16" s="121">
        <v>0.84</v>
      </c>
      <c r="G16" s="121">
        <v>0.62</v>
      </c>
      <c r="H16" s="121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2" t="s">
        <v>269</v>
      </c>
      <c r="D18" s="121">
        <v>0.46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2" t="s">
        <v>269</v>
      </c>
      <c r="D20" s="121">
        <v>0.46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2" t="s">
        <v>269</v>
      </c>
      <c r="D22" s="121">
        <v>0.46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2" t="s">
        <v>269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2" t="s">
        <v>270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2" t="s">
        <v>269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2" t="s">
        <v>270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2" t="s">
        <v>269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2" t="s">
        <v>270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2" t="s">
        <v>269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2" t="s">
        <v>270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2" t="s">
        <v>269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2" t="s">
        <v>270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2" t="s">
        <v>269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2" t="s">
        <v>270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2" t="s">
        <v>16</v>
      </c>
      <c r="C41" s="52" t="s">
        <v>268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2" t="s">
        <v>269</v>
      </c>
      <c r="D42" s="121">
        <v>0.49</v>
      </c>
      <c r="E42" s="121">
        <v>0.49</v>
      </c>
      <c r="F42" s="121">
        <v>0.49</v>
      </c>
      <c r="G42" s="121">
        <v>0.49</v>
      </c>
      <c r="H42" s="121">
        <v>0.49</v>
      </c>
    </row>
    <row r="43" spans="1:8" x14ac:dyDescent="0.25">
      <c r="C43" s="52" t="s">
        <v>270</v>
      </c>
      <c r="D43" s="121">
        <v>0.52</v>
      </c>
      <c r="E43" s="121">
        <v>0.52</v>
      </c>
      <c r="F43" s="121">
        <v>0.52</v>
      </c>
      <c r="G43" s="121">
        <v>0.52</v>
      </c>
      <c r="H43" s="121">
        <v>0.52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2" t="s">
        <v>269</v>
      </c>
      <c r="D45" s="121">
        <v>0.93</v>
      </c>
      <c r="E45" s="121">
        <v>0.93</v>
      </c>
      <c r="F45" s="121">
        <v>0.93</v>
      </c>
      <c r="G45" s="121">
        <v>0.93</v>
      </c>
      <c r="H45" s="121">
        <v>0.93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2" t="s">
        <v>269</v>
      </c>
      <c r="D47" s="121">
        <v>0.86</v>
      </c>
      <c r="E47" s="121">
        <v>0.86</v>
      </c>
      <c r="F47" s="121">
        <v>0.86</v>
      </c>
      <c r="G47" s="121">
        <v>0.86</v>
      </c>
      <c r="H47" s="121">
        <v>0.86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21">
        <v>0.57999999999999996</v>
      </c>
      <c r="E48" s="121">
        <v>0.57999999999999996</v>
      </c>
      <c r="F48" s="121">
        <v>0</v>
      </c>
      <c r="G48" s="121">
        <v>0</v>
      </c>
      <c r="H48" s="121">
        <v>0</v>
      </c>
    </row>
    <row r="49" spans="3:8" x14ac:dyDescent="0.25">
      <c r="C49" s="52" t="s">
        <v>269</v>
      </c>
      <c r="D49" s="121">
        <v>0.51</v>
      </c>
      <c r="E49" s="121">
        <v>0.51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H7"/>
  <sheetViews>
    <sheetView workbookViewId="0">
      <selection activeCell="G3" sqref="G3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266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3"/>
    </row>
    <row r="2" spans="1:8" x14ac:dyDescent="0.25">
      <c r="A2" s="43" t="s">
        <v>86</v>
      </c>
      <c r="B2" s="35" t="s">
        <v>41</v>
      </c>
      <c r="C2" s="43" t="s">
        <v>268</v>
      </c>
      <c r="D2" s="121">
        <v>1</v>
      </c>
      <c r="E2" s="121">
        <v>1</v>
      </c>
      <c r="F2" s="121">
        <v>1</v>
      </c>
      <c r="G2" s="121">
        <v>1</v>
      </c>
      <c r="H2" s="97"/>
    </row>
    <row r="3" spans="1:8" x14ac:dyDescent="0.25">
      <c r="C3" s="35" t="s">
        <v>269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268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269</v>
      </c>
      <c r="D5" s="121">
        <v>0.59</v>
      </c>
      <c r="E5" s="121">
        <v>0.59</v>
      </c>
      <c r="F5" s="121">
        <v>0.59</v>
      </c>
      <c r="G5" s="121">
        <v>0.59</v>
      </c>
      <c r="H5" s="97"/>
    </row>
    <row r="6" spans="1:8" x14ac:dyDescent="0.25">
      <c r="A6" s="43" t="s">
        <v>88</v>
      </c>
      <c r="B6" s="35" t="s">
        <v>41</v>
      </c>
      <c r="C6" s="43" t="s">
        <v>268</v>
      </c>
      <c r="D6" s="121">
        <v>1</v>
      </c>
      <c r="E6" s="121">
        <v>1</v>
      </c>
      <c r="F6" s="121">
        <v>1</v>
      </c>
      <c r="G6" s="121">
        <v>1</v>
      </c>
      <c r="H6" s="97"/>
    </row>
    <row r="7" spans="1:8" x14ac:dyDescent="0.25">
      <c r="A7" s="36"/>
      <c r="C7" s="35" t="s">
        <v>269</v>
      </c>
      <c r="D7" s="121">
        <v>0.6</v>
      </c>
      <c r="E7" s="121">
        <v>0.6</v>
      </c>
      <c r="F7" s="121">
        <v>0.6</v>
      </c>
      <c r="G7" s="121">
        <v>0.6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2.7000000000000001E-3</v>
      </c>
    </row>
    <row r="4" spans="1:8" ht="15.75" customHeight="1" x14ac:dyDescent="0.25">
      <c r="B4" s="24" t="s">
        <v>7</v>
      </c>
      <c r="C4" s="79">
        <v>0.1966</v>
      </c>
    </row>
    <row r="5" spans="1:8" ht="15.75" customHeight="1" x14ac:dyDescent="0.25">
      <c r="B5" s="24" t="s">
        <v>8</v>
      </c>
      <c r="C5" s="79">
        <v>6.2100000000000002E-2</v>
      </c>
    </row>
    <row r="6" spans="1:8" ht="15.75" customHeight="1" x14ac:dyDescent="0.25">
      <c r="B6" s="24" t="s">
        <v>10</v>
      </c>
      <c r="C6" s="79">
        <v>0.29289999999999999</v>
      </c>
    </row>
    <row r="7" spans="1:8" ht="15.75" customHeight="1" x14ac:dyDescent="0.25">
      <c r="B7" s="24" t="s">
        <v>13</v>
      </c>
      <c r="C7" s="79">
        <v>0.24709999999999999</v>
      </c>
    </row>
    <row r="8" spans="1:8" ht="15.75" customHeight="1" x14ac:dyDescent="0.25">
      <c r="B8" s="24" t="s">
        <v>14</v>
      </c>
      <c r="C8" s="79">
        <v>4.7999999999999996E-3</v>
      </c>
    </row>
    <row r="9" spans="1:8" ht="15.75" customHeight="1" x14ac:dyDescent="0.25">
      <c r="B9" s="24" t="s">
        <v>27</v>
      </c>
      <c r="C9" s="79">
        <v>0.13200000000000001</v>
      </c>
    </row>
    <row r="10" spans="1:8" ht="15.75" customHeight="1" x14ac:dyDescent="0.25">
      <c r="B10" s="24" t="s">
        <v>15</v>
      </c>
      <c r="C10" s="79">
        <v>6.1800000000000001E-2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0.1368</v>
      </c>
      <c r="D14" s="79">
        <v>0.1368</v>
      </c>
      <c r="E14" s="79">
        <v>0.1368</v>
      </c>
      <c r="F14" s="79">
        <v>0.1368</v>
      </c>
    </row>
    <row r="15" spans="1:8" ht="15.75" customHeight="1" x14ac:dyDescent="0.25">
      <c r="B15" s="24" t="s">
        <v>16</v>
      </c>
      <c r="C15" s="79">
        <v>0.20660000000000001</v>
      </c>
      <c r="D15" s="79">
        <v>0.20660000000000001</v>
      </c>
      <c r="E15" s="79">
        <v>0.20660000000000001</v>
      </c>
      <c r="F15" s="79">
        <v>0.20660000000000001</v>
      </c>
    </row>
    <row r="16" spans="1:8" ht="15.75" customHeight="1" x14ac:dyDescent="0.25">
      <c r="B16" s="24" t="s">
        <v>17</v>
      </c>
      <c r="C16" s="79">
        <v>2.1100000000000001E-2</v>
      </c>
      <c r="D16" s="79">
        <v>2.1100000000000001E-2</v>
      </c>
      <c r="E16" s="79">
        <v>2.1100000000000001E-2</v>
      </c>
      <c r="F16" s="79">
        <v>2.1100000000000001E-2</v>
      </c>
    </row>
    <row r="17" spans="1:8" ht="15.75" customHeight="1" x14ac:dyDescent="0.25">
      <c r="B17" s="24" t="s">
        <v>18</v>
      </c>
      <c r="C17" s="79">
        <v>7.4999999999999997E-3</v>
      </c>
      <c r="D17" s="79">
        <v>7.4999999999999997E-3</v>
      </c>
      <c r="E17" s="79">
        <v>7.4999999999999997E-3</v>
      </c>
      <c r="F17" s="79">
        <v>7.4999999999999997E-3</v>
      </c>
    </row>
    <row r="18" spans="1:8" ht="15.75" customHeight="1" x14ac:dyDescent="0.25">
      <c r="B18" s="24" t="s">
        <v>19</v>
      </c>
      <c r="C18" s="79">
        <v>8.6199999999999999E-2</v>
      </c>
      <c r="D18" s="79">
        <v>8.6199999999999999E-2</v>
      </c>
      <c r="E18" s="79">
        <v>8.6199999999999999E-2</v>
      </c>
      <c r="F18" s="79">
        <v>8.6199999999999999E-2</v>
      </c>
    </row>
    <row r="19" spans="1:8" ht="15.75" customHeight="1" x14ac:dyDescent="0.25">
      <c r="B19" s="24" t="s">
        <v>20</v>
      </c>
      <c r="C19" s="79">
        <v>2.86E-2</v>
      </c>
      <c r="D19" s="79">
        <v>2.86E-2</v>
      </c>
      <c r="E19" s="79">
        <v>2.86E-2</v>
      </c>
      <c r="F19" s="79">
        <v>2.86E-2</v>
      </c>
    </row>
    <row r="20" spans="1:8" ht="15.75" customHeight="1" x14ac:dyDescent="0.25">
      <c r="B20" s="24" t="s">
        <v>21</v>
      </c>
      <c r="C20" s="79">
        <v>1.5299999999999999E-2</v>
      </c>
      <c r="D20" s="79">
        <v>1.5299999999999999E-2</v>
      </c>
      <c r="E20" s="79">
        <v>1.5299999999999999E-2</v>
      </c>
      <c r="F20" s="79">
        <v>1.5299999999999999E-2</v>
      </c>
    </row>
    <row r="21" spans="1:8" ht="15.75" customHeight="1" x14ac:dyDescent="0.25">
      <c r="B21" s="24" t="s">
        <v>22</v>
      </c>
      <c r="C21" s="79">
        <v>0.13589999999999999</v>
      </c>
      <c r="D21" s="79">
        <v>0.13589999999999999</v>
      </c>
      <c r="E21" s="79">
        <v>0.13589999999999999</v>
      </c>
      <c r="F21" s="79">
        <v>0.13589999999999999</v>
      </c>
    </row>
    <row r="22" spans="1:8" ht="15.75" customHeight="1" x14ac:dyDescent="0.25">
      <c r="B22" s="24" t="s">
        <v>23</v>
      </c>
      <c r="C22" s="79">
        <v>0.36199999999999999</v>
      </c>
      <c r="D22" s="79">
        <v>0.36199999999999999</v>
      </c>
      <c r="E22" s="79">
        <v>0.36199999999999999</v>
      </c>
      <c r="F22" s="79">
        <v>0.36199999999999999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 t="shared" ref="D23:F23" si="0">SUM(D14:D22)</f>
        <v>1</v>
      </c>
      <c r="E23" s="74">
        <f t="shared" si="0"/>
        <v>1</v>
      </c>
      <c r="F23" s="74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0.10082724000000001</v>
      </c>
    </row>
    <row r="27" spans="1:8" ht="15.75" customHeight="1" x14ac:dyDescent="0.25">
      <c r="B27" s="24" t="s">
        <v>39</v>
      </c>
      <c r="C27" s="79">
        <v>3.1206000000000002E-4</v>
      </c>
    </row>
    <row r="28" spans="1:8" ht="15.75" customHeight="1" x14ac:dyDescent="0.25">
      <c r="B28" s="24" t="s">
        <v>40</v>
      </c>
      <c r="C28" s="79">
        <v>0.15891214000000001</v>
      </c>
    </row>
    <row r="29" spans="1:8" ht="15.75" customHeight="1" x14ac:dyDescent="0.25">
      <c r="B29" s="24" t="s">
        <v>41</v>
      </c>
      <c r="C29" s="79">
        <v>0.12598688999999999</v>
      </c>
    </row>
    <row r="30" spans="1:8" ht="15.75" customHeight="1" x14ac:dyDescent="0.25">
      <c r="B30" s="24" t="s">
        <v>42</v>
      </c>
      <c r="C30" s="79">
        <v>0.12434007</v>
      </c>
    </row>
    <row r="31" spans="1:8" ht="15.75" customHeight="1" x14ac:dyDescent="0.25">
      <c r="B31" s="24" t="s">
        <v>43</v>
      </c>
      <c r="C31" s="79">
        <v>3.9028409999999999E-2</v>
      </c>
    </row>
    <row r="32" spans="1:8" ht="15.75" customHeight="1" x14ac:dyDescent="0.25">
      <c r="B32" s="24" t="s">
        <v>44</v>
      </c>
      <c r="C32" s="79">
        <v>8.5254999999999999E-4</v>
      </c>
    </row>
    <row r="33" spans="2:3" ht="15.75" customHeight="1" x14ac:dyDescent="0.25">
      <c r="B33" s="24" t="s">
        <v>45</v>
      </c>
      <c r="C33" s="79">
        <v>6.8467810000000004E-2</v>
      </c>
    </row>
    <row r="34" spans="2:3" ht="15.75" customHeight="1" x14ac:dyDescent="0.25">
      <c r="B34" s="24" t="s">
        <v>46</v>
      </c>
      <c r="C34" s="79">
        <v>0.38127283000000001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zoomScaleNormal="100" workbookViewId="0">
      <selection activeCell="C2" sqref="C2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f>IFERROR(1-_xlfn.NORM.DIST(_xlfn.NORM.INV(SUM(C4:C5), 0, 1) + 1, 0, 1, TRUE), "")</f>
        <v>0.54471569980476653</v>
      </c>
      <c r="D2" s="80">
        <f>IFERROR(1-_xlfn.NORM.DIST(_xlfn.NORM.INV(SUM(D4:D5), 0, 1) + 1, 0, 1, TRUE), "")</f>
        <v>0.54471569980476653</v>
      </c>
      <c r="E2" s="80">
        <f>IFERROR(1-_xlfn.NORM.DIST(_xlfn.NORM.INV(SUM(E4:E5), 0, 1) + 1, 0, 1, TRUE), "")</f>
        <v>0.44982829694488635</v>
      </c>
      <c r="F2" s="80">
        <f>IFERROR(1-_xlfn.NORM.DIST(_xlfn.NORM.INV(SUM(F4:F5), 0, 1) + 1, 0, 1, TRUE), "")</f>
        <v>0.24457139941017503</v>
      </c>
      <c r="G2" s="80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80">
        <f>IFERROR(_xlfn.NORM.DIST(_xlfn.NORM.INV(SUM(C4:C5), 0, 1) + 1, 0, 1, TRUE) - SUM(C4:C5), "")</f>
        <v>0.32228430019523346</v>
      </c>
      <c r="D3" s="80">
        <f>IFERROR(_xlfn.NORM.DIST(_xlfn.NORM.INV(SUM(D4:D5), 0, 1) + 1, 0, 1, TRUE) - SUM(D4:D5), "")</f>
        <v>0.32228430019523346</v>
      </c>
      <c r="E3" s="80">
        <f>IFERROR(_xlfn.NORM.DIST(_xlfn.NORM.INV(SUM(E4:E5), 0, 1) + 1, 0, 1, TRUE) - SUM(E4:E5), "")</f>
        <v>0.35908666207150708</v>
      </c>
      <c r="F3" s="80">
        <f>IFERROR(_xlfn.NORM.DIST(_xlfn.NORM.INV(SUM(F4:F5), 0, 1) + 1, 0, 1, TRUE) - SUM(F4:F5), "")</f>
        <v>0.37651189492768178</v>
      </c>
      <c r="G3" s="80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116</v>
      </c>
      <c r="C4" s="81">
        <v>8.7000000000000008E-2</v>
      </c>
      <c r="D4" s="81">
        <v>8.7000000000000008E-2</v>
      </c>
      <c r="E4" s="81">
        <v>0.13443032786885245</v>
      </c>
      <c r="F4" s="81">
        <v>0.24673186710341602</v>
      </c>
      <c r="G4" s="81">
        <v>0.25929610299234518</v>
      </c>
    </row>
    <row r="5" spans="1:15" ht="15.75" customHeight="1" x14ac:dyDescent="0.25">
      <c r="A5" s="5"/>
      <c r="B5" s="11" t="s">
        <v>119</v>
      </c>
      <c r="C5" s="81">
        <v>4.5999999999999999E-2</v>
      </c>
      <c r="D5" s="81">
        <v>4.5999999999999999E-2</v>
      </c>
      <c r="E5" s="81">
        <v>5.6654713114754097E-2</v>
      </c>
      <c r="F5" s="81">
        <v>0.13218483855872717</v>
      </c>
      <c r="G5" s="81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f>IFERROR(1-_xlfn.NORM.DIST(_xlfn.NORM.INV(SUM(C10:C11), 0, 1) + 1, 0, 1, TRUE), "")</f>
        <v>0.6241955901533508</v>
      </c>
      <c r="D8" s="80">
        <f>IFERROR(1-_xlfn.NORM.DIST(_xlfn.NORM.INV(SUM(D10:D11), 0, 1) + 1, 0, 1, TRUE), "")</f>
        <v>0.6241955901533508</v>
      </c>
      <c r="E8" s="80">
        <f>IFERROR(1-_xlfn.NORM.DIST(_xlfn.NORM.INV(SUM(E10:E11), 0, 1) + 1, 0, 1, TRUE), "")</f>
        <v>0.68355843805440353</v>
      </c>
      <c r="F8" s="80">
        <f>IFERROR(1-_xlfn.NORM.DIST(_xlfn.NORM.INV(SUM(F10:F11), 0, 1) + 1, 0, 1, TRUE), "")</f>
        <v>0.73228840888273117</v>
      </c>
      <c r="G8" s="80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80">
        <f>IFERROR(_xlfn.NORM.DIST(_xlfn.NORM.INV(SUM(C10:C11), 0, 1) + 1, 0, 1, TRUE) - SUM(C10:C11), "")</f>
        <v>0.28180440984664923</v>
      </c>
      <c r="D9" s="80">
        <f>IFERROR(_xlfn.NORM.DIST(_xlfn.NORM.INV(SUM(D10:D11), 0, 1) + 1, 0, 1, TRUE) - SUM(D10:D11), "")</f>
        <v>0.28180440984664923</v>
      </c>
      <c r="E9" s="80">
        <f>IFERROR(_xlfn.NORM.DIST(_xlfn.NORM.INV(SUM(E10:E11), 0, 1) + 1, 0, 1, TRUE) - SUM(E10:E11), "")</f>
        <v>0.2466938696379041</v>
      </c>
      <c r="F9" s="80">
        <f>IFERROR(_xlfn.NORM.DIST(_xlfn.NORM.INV(SUM(F10:F11), 0, 1) + 1, 0, 1, TRUE) - SUM(F10:F11), "")</f>
        <v>0.21506846670192739</v>
      </c>
      <c r="G9" s="80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81">
        <v>5.3999999999999999E-2</v>
      </c>
      <c r="D10" s="81">
        <v>5.3999999999999999E-2</v>
      </c>
      <c r="E10" s="81">
        <v>5.4022564102564105E-2</v>
      </c>
      <c r="F10" s="81">
        <v>4.2547708138447146E-2</v>
      </c>
      <c r="G10" s="81">
        <v>2.2330660624019519E-2</v>
      </c>
    </row>
    <row r="11" spans="1:15" ht="15.75" customHeight="1" x14ac:dyDescent="0.25">
      <c r="B11" s="7" t="s">
        <v>123</v>
      </c>
      <c r="C11" s="81">
        <v>0.04</v>
      </c>
      <c r="D11" s="81">
        <v>0.04</v>
      </c>
      <c r="E11" s="81">
        <v>1.5725128205128207E-2</v>
      </c>
      <c r="F11" s="81">
        <v>1.0095416276894293E-2</v>
      </c>
      <c r="G11" s="81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0.1</v>
      </c>
      <c r="D14" s="82">
        <v>0.1</v>
      </c>
      <c r="E14" s="82">
        <v>0.78100000000000003</v>
      </c>
      <c r="F14" s="82">
        <v>0.72950000000000004</v>
      </c>
      <c r="G14" s="82">
        <v>0.48366666666666674</v>
      </c>
      <c r="H14" s="83">
        <v>0.47299999999999998</v>
      </c>
      <c r="I14" s="83">
        <v>0.44700000000000001</v>
      </c>
      <c r="J14" s="83">
        <v>0.433</v>
      </c>
      <c r="K14" s="83">
        <v>0.442</v>
      </c>
      <c r="L14" s="83">
        <v>0.47299999999999998</v>
      </c>
      <c r="M14" s="83">
        <v>0.44700000000000001</v>
      </c>
      <c r="N14" s="83">
        <v>0.433</v>
      </c>
      <c r="O14" s="83">
        <v>0.442</v>
      </c>
    </row>
    <row r="15" spans="1:15" ht="15.75" customHeight="1" x14ac:dyDescent="0.25">
      <c r="B15" s="16" t="s">
        <v>68</v>
      </c>
      <c r="C15" s="80">
        <f t="shared" ref="C15:O15" si="0">iron_deficiency_anaemia*C14</f>
        <v>4.2000000000000003E-2</v>
      </c>
      <c r="D15" s="80">
        <f t="shared" si="0"/>
        <v>4.2000000000000003E-2</v>
      </c>
      <c r="E15" s="80">
        <f t="shared" si="0"/>
        <v>0.32801999999999998</v>
      </c>
      <c r="F15" s="80">
        <f t="shared" si="0"/>
        <v>0.30639</v>
      </c>
      <c r="G15" s="80">
        <f t="shared" si="0"/>
        <v>0.20314000000000002</v>
      </c>
      <c r="H15" s="80">
        <f t="shared" si="0"/>
        <v>0.19865999999999998</v>
      </c>
      <c r="I15" s="80">
        <f t="shared" si="0"/>
        <v>0.18773999999999999</v>
      </c>
      <c r="J15" s="80">
        <f t="shared" si="0"/>
        <v>0.18185999999999999</v>
      </c>
      <c r="K15" s="80">
        <f t="shared" si="0"/>
        <v>0.18564</v>
      </c>
      <c r="L15" s="80">
        <f t="shared" si="0"/>
        <v>0.19865999999999998</v>
      </c>
      <c r="M15" s="80">
        <f t="shared" si="0"/>
        <v>0.18773999999999999</v>
      </c>
      <c r="N15" s="80">
        <f t="shared" si="0"/>
        <v>0.18185999999999999</v>
      </c>
      <c r="O15" s="80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F5" sqref="F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0.84</v>
      </c>
      <c r="D2" s="81">
        <v>0.44307448494453255</v>
      </c>
      <c r="E2" s="81">
        <v>1.36244579358196E-2</v>
      </c>
      <c r="F2" s="81">
        <v>0</v>
      </c>
      <c r="G2" s="81">
        <v>0</v>
      </c>
    </row>
    <row r="3" spans="1:7" x14ac:dyDescent="0.25">
      <c r="B3" s="43" t="s">
        <v>167</v>
      </c>
      <c r="C3" s="81">
        <v>9.1999999999999998E-2</v>
      </c>
      <c r="D3" s="81">
        <v>0.21674801901743265</v>
      </c>
      <c r="E3" s="81">
        <v>3.2771032090199478E-2</v>
      </c>
      <c r="F3" s="81">
        <v>1E-3</v>
      </c>
      <c r="G3" s="81">
        <v>0</v>
      </c>
    </row>
    <row r="4" spans="1:7" x14ac:dyDescent="0.25">
      <c r="B4" s="43" t="s">
        <v>168</v>
      </c>
      <c r="C4" s="81">
        <v>5.8000000000000003E-2</v>
      </c>
      <c r="D4" s="81">
        <v>0.31577812995245641</v>
      </c>
      <c r="E4" s="81">
        <v>0.93464267129228107</v>
      </c>
      <c r="F4" s="81">
        <v>0.72099999999999997</v>
      </c>
      <c r="G4" s="81">
        <v>0</v>
      </c>
    </row>
    <row r="5" spans="1:7" x14ac:dyDescent="0.25">
      <c r="B5" s="43" t="s">
        <v>169</v>
      </c>
      <c r="C5" s="80">
        <f>1-SUM(C2:C4)</f>
        <v>1.0000000000000009E-2</v>
      </c>
      <c r="D5" s="80">
        <f t="shared" ref="D5:G5" si="0">1-SUM(D2:D4)</f>
        <v>2.4399366085578356E-2</v>
      </c>
      <c r="E5" s="80">
        <f t="shared" si="0"/>
        <v>1.8961838681699872E-2</v>
      </c>
      <c r="F5" s="80">
        <f t="shared" si="0"/>
        <v>0.27800000000000002</v>
      </c>
      <c r="G5" s="80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K14"/>
  <sheetViews>
    <sheetView zoomScale="115" zoomScaleNormal="115" workbookViewId="0">
      <selection activeCell="B14" sqref="B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b">
        <v>1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b">
        <v>1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b">
        <v>1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b">
        <v>1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 t="b">
        <v>0</v>
      </c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/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 t="s">
        <v>194</v>
      </c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 t="s">
        <v>194</v>
      </c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 t="s">
        <v>194</v>
      </c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 t="s">
        <v>194</v>
      </c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65" t="s">
        <v>69</v>
      </c>
      <c r="B2" s="46" t="s">
        <v>67</v>
      </c>
      <c r="C2" s="46" t="s">
        <v>183</v>
      </c>
      <c r="D2" s="84"/>
    </row>
    <row r="3" spans="1:4" x14ac:dyDescent="0.25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F39"/>
  <sheetViews>
    <sheetView workbookViewId="0">
      <selection activeCell="B2" sqref="B2:E38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25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1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90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1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0.82</v>
      </c>
      <c r="E6" s="86" t="s">
        <v>202</v>
      </c>
    </row>
    <row r="7" spans="1:5" ht="15.75" customHeight="1" x14ac:dyDescent="0.25">
      <c r="A7" s="52" t="s">
        <v>63</v>
      </c>
      <c r="B7" s="85">
        <v>0.36</v>
      </c>
      <c r="C7" s="85">
        <v>0.95</v>
      </c>
      <c r="D7" s="86">
        <v>0.25</v>
      </c>
      <c r="E7" s="86" t="s">
        <v>202</v>
      </c>
    </row>
    <row r="8" spans="1:5" ht="15.75" customHeight="1" x14ac:dyDescent="0.25">
      <c r="A8" s="52" t="s">
        <v>64</v>
      </c>
      <c r="B8" s="85">
        <v>0</v>
      </c>
      <c r="C8" s="85">
        <v>0.95</v>
      </c>
      <c r="D8" s="86">
        <v>0.75</v>
      </c>
      <c r="E8" s="86" t="s">
        <v>202</v>
      </c>
    </row>
    <row r="9" spans="1:5" ht="15.75" customHeight="1" x14ac:dyDescent="0.25">
      <c r="A9" s="52" t="s">
        <v>62</v>
      </c>
      <c r="B9" s="85">
        <v>0</v>
      </c>
      <c r="C9" s="85">
        <v>0.95</v>
      </c>
      <c r="D9" s="86">
        <v>0.19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0.73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1.78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0.24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0.55000000000000004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0.73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1.78</v>
      </c>
      <c r="E15" s="86" t="s">
        <v>202</v>
      </c>
    </row>
    <row r="16" spans="1:5" ht="15.75" customHeight="1" x14ac:dyDescent="0.25">
      <c r="A16" s="52" t="s">
        <v>57</v>
      </c>
      <c r="B16" s="85">
        <v>0.34599999999999997</v>
      </c>
      <c r="C16" s="85">
        <v>0.95</v>
      </c>
      <c r="D16" s="86">
        <v>2.06</v>
      </c>
      <c r="E16" s="86" t="s">
        <v>202</v>
      </c>
    </row>
    <row r="17" spans="1:5" ht="15.75" customHeight="1" x14ac:dyDescent="0.25">
      <c r="A17" s="52" t="s">
        <v>47</v>
      </c>
      <c r="B17" s="85">
        <v>0.80800000000000005</v>
      </c>
      <c r="C17" s="85">
        <v>0.95</v>
      </c>
      <c r="D17" s="86">
        <v>0.05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87">
        <f>SUMPRODUCT(('IYCF cost'!$C$2:$E$6)*('IYCF packages'!$C$2:$E$6&lt;&gt;""))</f>
        <v>3.66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f>SUMPRODUCT(('IYCF cost'!$C$2:$E$6)*('IYCF packages'!$C$9:$E$13&lt;&gt;""))</f>
        <v>3.78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f>SUMPRODUCT(('IYCF cost'!$C$2:$E$6)*('IYCF packages'!$C$16:$E$20&lt;&gt;""))</f>
        <v>14.270000000000001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8.84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50</v>
      </c>
      <c r="E22" s="86" t="s">
        <v>202</v>
      </c>
    </row>
    <row r="23" spans="1:5" ht="15.75" customHeight="1" x14ac:dyDescent="0.25">
      <c r="A23" s="52" t="s">
        <v>34</v>
      </c>
      <c r="B23" s="85">
        <v>0.50800000000000001</v>
      </c>
      <c r="C23" s="85">
        <v>0.95</v>
      </c>
      <c r="D23" s="86">
        <v>2.61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</v>
      </c>
      <c r="E24" s="86" t="s">
        <v>202</v>
      </c>
    </row>
    <row r="25" spans="1:5" ht="15.75" customHeight="1" x14ac:dyDescent="0.25">
      <c r="A25" s="52" t="s">
        <v>87</v>
      </c>
      <c r="B25" s="85">
        <v>0</v>
      </c>
      <c r="C25" s="85">
        <v>0.95</v>
      </c>
      <c r="D25" s="86">
        <v>1</v>
      </c>
      <c r="E25" s="86" t="s">
        <v>202</v>
      </c>
    </row>
    <row r="26" spans="1:5" ht="15.75" customHeight="1" x14ac:dyDescent="0.25">
      <c r="A26" s="52" t="s">
        <v>137</v>
      </c>
      <c r="B26" s="85">
        <v>0.1</v>
      </c>
      <c r="C26" s="85">
        <v>0.95</v>
      </c>
      <c r="D26" s="86">
        <v>4.6500000000000004</v>
      </c>
      <c r="E26" s="86" t="s">
        <v>202</v>
      </c>
    </row>
    <row r="27" spans="1:5" ht="15.75" customHeight="1" x14ac:dyDescent="0.25">
      <c r="A27" s="52" t="s">
        <v>59</v>
      </c>
      <c r="B27" s="85">
        <v>0.3538</v>
      </c>
      <c r="C27" s="85">
        <v>0.95</v>
      </c>
      <c r="D27" s="86">
        <v>3.78</v>
      </c>
      <c r="E27" s="86" t="s">
        <v>202</v>
      </c>
    </row>
    <row r="28" spans="1:5" ht="15.75" customHeight="1" x14ac:dyDescent="0.25">
      <c r="A28" s="52" t="s">
        <v>84</v>
      </c>
      <c r="B28" s="85">
        <v>0</v>
      </c>
      <c r="C28" s="85">
        <v>0.95</v>
      </c>
      <c r="D28" s="86">
        <v>1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86">
        <v>48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5.3</v>
      </c>
      <c r="E30" s="86" t="s">
        <v>202</v>
      </c>
    </row>
    <row r="31" spans="1:5" ht="15.75" customHeight="1" x14ac:dyDescent="0.25">
      <c r="A31" s="52" t="s">
        <v>28</v>
      </c>
      <c r="B31" s="85">
        <v>0.89970000000000006</v>
      </c>
      <c r="C31" s="85">
        <v>0.95</v>
      </c>
      <c r="D31" s="86">
        <v>0.41</v>
      </c>
      <c r="E31" s="86" t="s">
        <v>202</v>
      </c>
    </row>
    <row r="32" spans="1:5" ht="15.75" customHeight="1" x14ac:dyDescent="0.25">
      <c r="A32" s="52" t="s">
        <v>83</v>
      </c>
      <c r="B32" s="85">
        <v>0.80700000000000005</v>
      </c>
      <c r="C32" s="85">
        <v>0.95</v>
      </c>
      <c r="D32" s="86">
        <v>0.9</v>
      </c>
      <c r="E32" s="86" t="s">
        <v>202</v>
      </c>
    </row>
    <row r="33" spans="1:6" ht="15.75" customHeight="1" x14ac:dyDescent="0.25">
      <c r="A33" s="52" t="s">
        <v>82</v>
      </c>
      <c r="B33" s="85">
        <v>0.73199999999999998</v>
      </c>
      <c r="C33" s="85">
        <v>0.95</v>
      </c>
      <c r="D33" s="86">
        <v>0.9</v>
      </c>
      <c r="E33" s="86" t="s">
        <v>202</v>
      </c>
    </row>
    <row r="34" spans="1:6" ht="15.75" customHeight="1" x14ac:dyDescent="0.25">
      <c r="A34" s="52" t="s">
        <v>81</v>
      </c>
      <c r="B34" s="85">
        <v>0.316</v>
      </c>
      <c r="C34" s="85">
        <v>0.95</v>
      </c>
      <c r="D34" s="86">
        <v>79</v>
      </c>
      <c r="E34" s="86" t="s">
        <v>202</v>
      </c>
    </row>
    <row r="35" spans="1:6" ht="15.75" customHeight="1" x14ac:dyDescent="0.25">
      <c r="A35" s="52" t="s">
        <v>79</v>
      </c>
      <c r="B35" s="85">
        <v>0.59699999999999998</v>
      </c>
      <c r="C35" s="85">
        <v>0.95</v>
      </c>
      <c r="D35" s="86">
        <v>31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0.19900000000000001</v>
      </c>
      <c r="C36" s="85">
        <v>0.95</v>
      </c>
      <c r="D36" s="86">
        <v>102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0.13400000000000001</v>
      </c>
      <c r="C37" s="85">
        <v>0.95</v>
      </c>
      <c r="D37" s="86">
        <v>5.53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1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2018-12-14T03:09:26Z</dcterms:modified>
</cp:coreProperties>
</file>