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560" yWindow="-21140" windowWidth="35600" windowHeight="20580" tabRatio="500" firstSheet="17" activeTab="22" xr2:uid="{00000000-000D-0000-FFFF-FFFF00000000}"/>
  </bookViews>
  <sheets>
    <sheet name="Baseline year demographics" sheetId="1" r:id="rId1"/>
    <sheet name="Demographic projections" sheetId="2" r:id="rId2"/>
    <sheet name="Annual prevalence" sheetId="50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Programs annual spending" sheetId="49" r:id="rId29"/>
    <sheet name="Reference programs" sheetId="48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20" l="1"/>
  <c r="D42" i="20"/>
  <c r="D6" i="20"/>
  <c r="K26" i="50"/>
  <c r="K25" i="50"/>
  <c r="K24" i="50"/>
  <c r="K23" i="50"/>
  <c r="K22" i="50"/>
  <c r="K21" i="50"/>
  <c r="K20" i="50"/>
  <c r="K19" i="50"/>
  <c r="K18" i="50"/>
  <c r="K17" i="50"/>
  <c r="K16" i="50"/>
  <c r="K15" i="50"/>
  <c r="K14" i="50"/>
  <c r="K12" i="50"/>
  <c r="K11" i="50"/>
  <c r="K10" i="50"/>
  <c r="K9" i="50"/>
  <c r="K8" i="50"/>
  <c r="K6" i="50"/>
  <c r="J6" i="50"/>
  <c r="I6" i="50"/>
  <c r="H6" i="50"/>
  <c r="G6" i="50"/>
  <c r="F6" i="50"/>
  <c r="E6" i="50"/>
  <c r="D6" i="50"/>
  <c r="C6" i="50"/>
  <c r="K5" i="50"/>
  <c r="J5" i="50"/>
  <c r="I5" i="50"/>
  <c r="H5" i="50"/>
  <c r="G5" i="50"/>
  <c r="F5" i="50"/>
  <c r="E5" i="50"/>
  <c r="D5" i="50"/>
  <c r="C5" i="50"/>
  <c r="K4" i="50"/>
  <c r="J4" i="50"/>
  <c r="I4" i="50"/>
  <c r="H4" i="50"/>
  <c r="G4" i="50"/>
  <c r="F4" i="50"/>
  <c r="E4" i="50"/>
  <c r="D4" i="50"/>
  <c r="C4" i="50"/>
  <c r="K3" i="50"/>
  <c r="J3" i="50"/>
  <c r="I3" i="50"/>
  <c r="H3" i="50"/>
  <c r="G3" i="50"/>
  <c r="F3" i="50"/>
  <c r="E3" i="50"/>
  <c r="D3" i="50"/>
  <c r="C3" i="50"/>
  <c r="K2" i="50"/>
  <c r="J2" i="50"/>
  <c r="I2" i="50"/>
  <c r="H2" i="50"/>
  <c r="G2" i="50"/>
  <c r="F2" i="50"/>
  <c r="E2" i="50"/>
  <c r="D2" i="50"/>
  <c r="C2" i="50"/>
  <c r="C18" i="1" l="1"/>
  <c r="D5" i="20" l="1"/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3" shapeId="0" xr:uid="{50B64CE5-C19E-7045-8799-38D8A3A6E19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0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0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  <author>Nick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A1E65624-DE3D-D14E-83C9-8C773DAC336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3E219A7C-659D-FF46-AE72-C054AE09773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9EB5DC4C-B342-0248-A1E4-002D1787AD9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1DF64208-29DB-594C-8B3C-0E81C62C641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65288BA2-E26E-CB41-B589-9D49AA5AA49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E0A94450-82D5-804F-80BE-A8E6FCB0B45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815B3481-9AAE-8240-969F-0169020E677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7D532413-F852-4C4F-ACF4-7D68E50D583D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417E64AA-E4E5-0846-85A0-F5E6423A131A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4" shapeId="0" xr:uid="{22579B08-B959-2E47-958D-B4ABF735A6A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BJOG. 2006 Feb;113(2):144-51.</t>
        </r>
      </text>
    </comment>
    <comment ref="D39" authorId="0" shapeId="0" xr:uid="{EA709C1A-7547-C246-A9CD-20DEA0F2AB21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11460982-48AC-0447-9BDC-CBD495A945F4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D42" authorId="1" shapeId="0" xr:uid="{2AED3EC0-27D2-3D4B-BE18-A29440CC0EB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84B73750-3D6E-424A-918C-75383154C54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<sst xmlns="http://schemas.openxmlformats.org/spreadsheetml/2006/main" count="1387" uniqueCount="273">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</sst>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0.33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f>176/100</f>
        <v>1.76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55" sqref="B5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0" sqref="B20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3" sqref="D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abSelected="1" zoomScale="85" zoomScaleNormal="85" workbookViewId="0">
      <selection activeCell="S43" sqref="S4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0.24119999999999997</v>
      </c>
      <c r="F7" s="27">
        <f>'Baseline year demographics'!C8*(1-'Baseline year demographics'!C9)</f>
        <v>0.24119999999999997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0.1188</v>
      </c>
      <c r="F8" s="27">
        <f>'Baseline year demographics'!C8*'Baseline year demographics'!C9</f>
        <v>0.1188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0.66999999999999993</v>
      </c>
      <c r="F9" s="27">
        <f>(1-'Baseline year demographics'!$C9)</f>
        <v>0.66999999999999993</v>
      </c>
      <c r="G9" s="27">
        <f>(1-'Baseline year demographics'!$C9)</f>
        <v>0.66999999999999993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0.33</v>
      </c>
      <c r="F10" s="27">
        <f>'Baseline year demographics'!$C9</f>
        <v>0.33</v>
      </c>
      <c r="G10" s="27">
        <f>'Baseline year demographics'!$C9</f>
        <v>0.33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0.66999999999999993</v>
      </c>
      <c r="I16" s="3">
        <f>1-'Baseline year demographics'!$C9</f>
        <v>0.66999999999999993</v>
      </c>
      <c r="J16" s="3">
        <f>1-'Baseline year demographics'!$C9</f>
        <v>0.66999999999999993</v>
      </c>
      <c r="K16" s="3">
        <f>1-'Baseline year demographics'!$C9</f>
        <v>0.66999999999999993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0.33</v>
      </c>
      <c r="I17" s="27">
        <f>'Baseline year demographics'!$C9</f>
        <v>0.33</v>
      </c>
      <c r="J17" s="27">
        <f>'Baseline year demographics'!$C9</f>
        <v>0.33</v>
      </c>
      <c r="K17" s="27">
        <f>'Baseline year demographics'!$C9</f>
        <v>0.33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0.66999999999999993</v>
      </c>
      <c r="I18" s="32">
        <f xml:space="preserve"> 1-'Baseline year demographics'!$C9</f>
        <v>0.66999999999999993</v>
      </c>
      <c r="J18" s="32">
        <f xml:space="preserve"> 1-'Baseline year demographics'!$C9</f>
        <v>0.66999999999999993</v>
      </c>
      <c r="K18" s="32">
        <f xml:space="preserve"> 1-'Baseline year demographics'!$C9</f>
        <v>0.66999999999999993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0.33</v>
      </c>
      <c r="I19" s="32">
        <f>'Baseline year demographics'!$C9</f>
        <v>0.33</v>
      </c>
      <c r="J19" s="32">
        <f>'Baseline year demographics'!$C9</f>
        <v>0.33</v>
      </c>
      <c r="K19" s="32">
        <f>'Baseline year demographics'!$C9</f>
        <v>0.33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0.33</v>
      </c>
      <c r="I20" s="32">
        <f>'Baseline year demographics'!$C9</f>
        <v>0.33</v>
      </c>
      <c r="J20" s="32">
        <f>'Baseline year demographics'!$C9</f>
        <v>0.33</v>
      </c>
      <c r="K20" s="32">
        <f>'Baseline year demographics'!$C9</f>
        <v>0.33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8.4902399999999989E-2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0.10940831999999998</v>
      </c>
      <c r="M23" s="27">
        <f>'Baseline year demographics'!$C$8*(1-'Baseline year demographics'!$C$9)*(0.7)</f>
        <v>0.16883999999999996</v>
      </c>
      <c r="N23" s="27">
        <f>'Baseline year demographics'!$C$8*(1-'Baseline year demographics'!$C$9)*(0.7)</f>
        <v>0.16883999999999996</v>
      </c>
      <c r="O23" s="27">
        <f>'Baseline year demographics'!$C$8*(1-'Baseline year demographics'!$C$9)*(0.7)</f>
        <v>0.16883999999999996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4.6889279999999998E-2</v>
      </c>
      <c r="M24" s="27">
        <f>'Baseline year demographics'!$C$8*(1-'Baseline year demographics'!$C$9)*(0.3)</f>
        <v>7.2359999999999994E-2</v>
      </c>
      <c r="N24" s="27">
        <f>'Baseline year demographics'!$C$8*(1-'Baseline year demographics'!$C$9)*(0.3)</f>
        <v>7.2359999999999994E-2</v>
      </c>
      <c r="O24" s="27">
        <f>'Baseline year demographics'!$C$8*(1-'Baseline year demographics'!$C$9)*(0.3)</f>
        <v>7.2359999999999994E-2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0.15093759999999998</v>
      </c>
      <c r="M25" s="27">
        <v>1E-3</v>
      </c>
      <c r="N25" s="27">
        <v>1E-3</v>
      </c>
      <c r="O25" s="27">
        <v>1E-3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0.13615257599999997</v>
      </c>
      <c r="M26" s="27">
        <f>(1-'Baseline year demographics'!$C$8)*(1-'Baseline year demographics'!$C$9)*(0.49)</f>
        <v>0.21011199999999997</v>
      </c>
      <c r="N26" s="27">
        <f>(1-'Baseline year demographics'!$C$8)*(1-'Baseline year demographics'!$C$9)*(0.49)</f>
        <v>0.21011199999999997</v>
      </c>
      <c r="O26" s="27">
        <f>(1-'Baseline year demographics'!$C$8)*(1-'Baseline year demographics'!$C$9)*(0.49)</f>
        <v>0.21011199999999997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5.8351103999999994E-2</v>
      </c>
      <c r="M27" s="27">
        <f>(1-'Baseline year demographics'!$C$8)*(1-'Baseline year demographics'!$C$9)*(0.21)</f>
        <v>9.0047999999999989E-2</v>
      </c>
      <c r="N27" s="27">
        <f>(1-'Baseline year demographics'!$C$8)*(1-'Baseline year demographics'!$C$9)*(0.21)</f>
        <v>9.0047999999999989E-2</v>
      </c>
      <c r="O27" s="27">
        <f>(1-'Baseline year demographics'!$C$8)*(1-'Baseline year demographics'!$C$9)*(0.21)</f>
        <v>9.0047999999999989E-2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8.3358719999999983E-2</v>
      </c>
      <c r="M28" s="27">
        <f>(1-'Baseline year demographics'!$C$8)*(1-'Baseline year demographics'!$C$9)*(0.3)</f>
        <v>0.12863999999999998</v>
      </c>
      <c r="N28" s="27">
        <f>(1-'Baseline year demographics'!$C$8)*(1-'Baseline year demographics'!$C$9)*(0.3)</f>
        <v>0.12863999999999998</v>
      </c>
      <c r="O28" s="27">
        <f>(1-'Baseline year demographics'!$C$8)*(1-'Baseline year demographics'!$C$9)*(0.3)</f>
        <v>0.12863999999999998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4.1817599999999996E-2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5.388768E-2</v>
      </c>
      <c r="M30" s="27">
        <f>'Baseline year demographics'!$C$8*('Baseline year demographics'!$C$9)*(0.7)</f>
        <v>8.3159999999999998E-2</v>
      </c>
      <c r="N30" s="27">
        <f>'Baseline year demographics'!$C$8*('Baseline year demographics'!$C$9)*(0.7)</f>
        <v>8.3159999999999998E-2</v>
      </c>
      <c r="O30" s="27">
        <f>'Baseline year demographics'!$C$8*('Baseline year demographics'!$C$9)*(0.7)</f>
        <v>8.3159999999999998E-2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2.3094719999999999E-2</v>
      </c>
      <c r="M31" s="27">
        <f>'Baseline year demographics'!$C$8*('Baseline year demographics'!$C$9)*(0.3)</f>
        <v>3.5639999999999998E-2</v>
      </c>
      <c r="N31" s="27">
        <f>'Baseline year demographics'!$C$8*('Baseline year demographics'!$C$9)*(0.3)</f>
        <v>3.5639999999999998E-2</v>
      </c>
      <c r="O31" s="27">
        <f>'Baseline year demographics'!$C$8*('Baseline year demographics'!$C$9)*(0.3)</f>
        <v>3.5639999999999998E-2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7.4342400000000003E-2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6.7060224000000015E-2</v>
      </c>
      <c r="M33" s="27">
        <f>(1-'Baseline year demographics'!$C$8)*('Baseline year demographics'!$C$9)*(0.49)</f>
        <v>0.10348800000000001</v>
      </c>
      <c r="N33" s="27">
        <f>(1-'Baseline year demographics'!$C$8)*('Baseline year demographics'!$C$9)*(0.49)</f>
        <v>0.10348800000000001</v>
      </c>
      <c r="O33" s="27">
        <f>(1-'Baseline year demographics'!$C$8)*('Baseline year demographics'!$C$9)*(0.49)</f>
        <v>0.10348800000000001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2.8740096000000003E-2</v>
      </c>
      <c r="M34" s="27">
        <f>(1-'Baseline year demographics'!$C$8)*('Baseline year demographics'!$C$9)*(0.21)</f>
        <v>4.4352000000000003E-2</v>
      </c>
      <c r="N34" s="27">
        <f>(1-'Baseline year demographics'!$C$8)*('Baseline year demographics'!$C$9)*(0.21)</f>
        <v>4.4352000000000003E-2</v>
      </c>
      <c r="O34" s="27">
        <f>(1-'Baseline year demographics'!$C$8)*('Baseline year demographics'!$C$9)*(0.21)</f>
        <v>4.4352000000000003E-2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4.1057280000000002E-2</v>
      </c>
      <c r="M35" s="27">
        <f>(1-'Baseline year demographics'!$C$8)*('Baseline year demographics'!$C$9)*(0.3)</f>
        <v>6.336E-2</v>
      </c>
      <c r="N35" s="27">
        <f>(1-'Baseline year demographics'!$C$8)*('Baseline year demographics'!$C$9)*(0.3)</f>
        <v>6.336E-2</v>
      </c>
      <c r="O35" s="27">
        <f>(1-'Baseline year demographics'!$C$8)*('Baseline year demographics'!$C$9)*(0.3)</f>
        <v>6.336E-2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0.33</v>
      </c>
      <c r="E49" s="32">
        <f>'Baseline year demographics'!$C9</f>
        <v>0.33</v>
      </c>
      <c r="F49" s="32">
        <f>'Baseline year demographics'!$C9</f>
        <v>0.33</v>
      </c>
      <c r="G49" s="32">
        <f>'Baseline year demographics'!$C9</f>
        <v>0.33</v>
      </c>
      <c r="H49" s="32">
        <f>'Baseline year demographics'!$C9</f>
        <v>0.33</v>
      </c>
      <c r="I49" s="32">
        <f>'Baseline year demographics'!$C9</f>
        <v>0.33</v>
      </c>
      <c r="J49" s="32">
        <f>'Baseline year demographics'!$C9</f>
        <v>0.33</v>
      </c>
      <c r="K49" s="32">
        <f>'Baseline year demographics'!$C9</f>
        <v>0.33</v>
      </c>
      <c r="L49" s="32">
        <f>'Baseline year demographics'!$C9</f>
        <v>0.33</v>
      </c>
      <c r="M49" s="32">
        <f>'Baseline year demographics'!$C9</f>
        <v>0.33</v>
      </c>
      <c r="N49" s="32">
        <f>'Baseline year demographics'!$C9</f>
        <v>0.33</v>
      </c>
      <c r="O49" s="32">
        <f>'Baseline year demographics'!$C9</f>
        <v>0.33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21" workbookViewId="0">
      <selection activeCell="B38" sqref="B38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B25" sqref="B25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10" sqref="A10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J1" sqref="J1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44" sqref="A44:XFD4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7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23.84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6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40*AVERAGE('Incidence of conditions'!B5:F5)</f>
        <v>13.395200000000003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90*AVERAGE('Incidence of conditions'!B6:F6)</f>
        <v>9.9684000000000008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5.53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4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workbookViewId="0">
      <selection activeCell="D18" sqref="D18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4" x14ac:dyDescent="0.15">
      <c r="A17" t="str">
        <f>A16</f>
        <v>IFA fortification of wheat flour</v>
      </c>
      <c r="B17" s="132" t="s">
        <v>271</v>
      </c>
      <c r="C17" s="35"/>
    </row>
    <row r="18" spans="1:4" x14ac:dyDescent="0.15">
      <c r="A18" t="str">
        <f>'Programs to include'!A10</f>
        <v>IFAS not poor: community</v>
      </c>
      <c r="B18" s="132" t="s">
        <v>270</v>
      </c>
      <c r="C18" s="35"/>
    </row>
    <row r="19" spans="1:4" x14ac:dyDescent="0.15">
      <c r="A19" t="str">
        <f>A18</f>
        <v>IFAS not poor: community</v>
      </c>
      <c r="B19" s="132" t="s">
        <v>271</v>
      </c>
      <c r="C19" s="35"/>
      <c r="D19">
        <v>1</v>
      </c>
    </row>
    <row r="20" spans="1:4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4" x14ac:dyDescent="0.15">
      <c r="A21" t="str">
        <f>A20</f>
        <v>IFAS not poor: community (malaria area)</v>
      </c>
      <c r="B21" s="132" t="s">
        <v>271</v>
      </c>
      <c r="C21" s="35"/>
      <c r="D21">
        <v>1</v>
      </c>
    </row>
    <row r="22" spans="1:4" x14ac:dyDescent="0.15">
      <c r="A22" t="str">
        <f>'Programs to include'!A12</f>
        <v>IFAS not poor: hospital</v>
      </c>
      <c r="B22" s="132" t="s">
        <v>270</v>
      </c>
      <c r="C22" s="35"/>
    </row>
    <row r="23" spans="1:4" x14ac:dyDescent="0.15">
      <c r="A23" t="str">
        <f>A22</f>
        <v>IFAS not poor: hospital</v>
      </c>
      <c r="B23" s="132" t="s">
        <v>271</v>
      </c>
      <c r="C23" s="35"/>
      <c r="D23">
        <v>1</v>
      </c>
    </row>
    <row r="24" spans="1:4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4" x14ac:dyDescent="0.15">
      <c r="A25" t="str">
        <f>A24</f>
        <v>IFAS not poor: hospital (malaria area)</v>
      </c>
      <c r="B25" s="132" t="s">
        <v>271</v>
      </c>
      <c r="C25" s="35"/>
      <c r="D25">
        <v>1</v>
      </c>
    </row>
    <row r="26" spans="1:4" x14ac:dyDescent="0.15">
      <c r="A26" t="str">
        <f>'Programs to include'!A14</f>
        <v>IFAS not poor: retailer</v>
      </c>
      <c r="B26" s="132" t="s">
        <v>270</v>
      </c>
      <c r="C26" s="35"/>
    </row>
    <row r="27" spans="1:4" x14ac:dyDescent="0.15">
      <c r="A27" t="str">
        <f>A26</f>
        <v>IFAS not poor: retailer</v>
      </c>
      <c r="B27" s="132" t="s">
        <v>271</v>
      </c>
      <c r="C27" s="35"/>
    </row>
    <row r="28" spans="1:4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4" x14ac:dyDescent="0.15">
      <c r="A29" t="str">
        <f>A28</f>
        <v>IFAS not poor: retailer (malaria area)</v>
      </c>
      <c r="B29" s="132" t="s">
        <v>271</v>
      </c>
      <c r="C29" s="35"/>
    </row>
    <row r="30" spans="1:4" x14ac:dyDescent="0.15">
      <c r="A30" t="str">
        <f>'Programs to include'!A16</f>
        <v>IFAS not poor: school</v>
      </c>
      <c r="B30" s="132" t="s">
        <v>270</v>
      </c>
      <c r="C30" s="35"/>
    </row>
    <row r="31" spans="1:4" x14ac:dyDescent="0.15">
      <c r="A31" t="str">
        <f>A30</f>
        <v>IFAS not poor: school</v>
      </c>
      <c r="B31" s="132" t="s">
        <v>271</v>
      </c>
      <c r="C31" s="35"/>
    </row>
    <row r="32" spans="1:4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7AAD-2450-AE43-8C0E-64315E9A418C}">
  <dimension ref="A1:K28"/>
  <sheetViews>
    <sheetView workbookViewId="0">
      <selection activeCell="H2" sqref="H2"/>
    </sheetView>
  </sheetViews>
  <sheetFormatPr baseColWidth="10" defaultRowHeight="13" x14ac:dyDescent="0.15"/>
  <sheetData>
    <row r="1" spans="1:11" x14ac:dyDescent="0.15">
      <c r="A1" s="10" t="s">
        <v>272</v>
      </c>
      <c r="B1" s="10" t="s">
        <v>192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4">
        <f>SUM(Distributions!$C$4:$C$5)</f>
        <v>0.13999999999999999</v>
      </c>
      <c r="D2" s="94">
        <f>SUM(Distributions!$C$4:$C$5)</f>
        <v>0.13999999999999999</v>
      </c>
      <c r="E2" s="94">
        <f>SUM(Distributions!$C$4:$C$5)</f>
        <v>0.13999999999999999</v>
      </c>
      <c r="F2" s="94">
        <f>SUM(Distributions!$C$4:$C$5)</f>
        <v>0.13999999999999999</v>
      </c>
      <c r="G2" s="94">
        <f>SUM(Distributions!$C$4:$C$5)</f>
        <v>0.13999999999999999</v>
      </c>
      <c r="H2" s="94">
        <f>SUM(Distributions!$C$4:$C$5)</f>
        <v>0.13999999999999999</v>
      </c>
      <c r="I2" s="94">
        <f>SUM(Distributions!$C$4:$C$5)</f>
        <v>0.13999999999999999</v>
      </c>
      <c r="J2" s="94">
        <f>SUM(Distributions!$C$4:$C$5)</f>
        <v>0.13999999999999999</v>
      </c>
      <c r="K2" s="94">
        <f>SUM(Distributions!$C$4:$C$5)</f>
        <v>0.13999999999999999</v>
      </c>
    </row>
    <row r="3" spans="1:11" x14ac:dyDescent="0.15">
      <c r="B3" s="10" t="s">
        <v>7</v>
      </c>
      <c r="C3" s="94">
        <f>SUM(Distributions!D$4:D$5)</f>
        <v>0.13999999999999999</v>
      </c>
      <c r="D3" s="94">
        <f>SUM(Distributions!D$4:D$5)</f>
        <v>0.13999999999999999</v>
      </c>
      <c r="E3" s="94">
        <f>SUM(Distributions!D$4:D$5)</f>
        <v>0.13999999999999999</v>
      </c>
      <c r="F3" s="94">
        <f>SUM(Distributions!D$4:D$5)</f>
        <v>0.13999999999999999</v>
      </c>
      <c r="G3" s="94">
        <f>SUM(Distributions!D$4:D$5)</f>
        <v>0.13999999999999999</v>
      </c>
      <c r="H3" s="94">
        <f>SUM(Distributions!D$4:D$5)</f>
        <v>0.13999999999999999</v>
      </c>
      <c r="I3" s="94">
        <f>SUM(Distributions!D$4:D$5)</f>
        <v>0.13999999999999999</v>
      </c>
      <c r="J3" s="94">
        <f>SUM(Distributions!D$4:D$5)</f>
        <v>0.13999999999999999</v>
      </c>
      <c r="K3" s="94">
        <f>SUM(Distributions!D$4:D$5)</f>
        <v>0.13999999999999999</v>
      </c>
    </row>
    <row r="4" spans="1:11" x14ac:dyDescent="0.15">
      <c r="B4" s="10" t="s">
        <v>8</v>
      </c>
      <c r="C4" s="94">
        <f>SUM(Distributions!E$4:E$5)</f>
        <v>0.19600000000000001</v>
      </c>
      <c r="D4" s="94">
        <f>SUM(Distributions!E$4:E$5)</f>
        <v>0.19600000000000001</v>
      </c>
      <c r="E4" s="94">
        <f>SUM(Distributions!E$4:E$5)</f>
        <v>0.19600000000000001</v>
      </c>
      <c r="F4" s="94">
        <f>SUM(Distributions!E$4:E$5)</f>
        <v>0.19600000000000001</v>
      </c>
      <c r="G4" s="94">
        <f>SUM(Distributions!E$4:E$5)</f>
        <v>0.19600000000000001</v>
      </c>
      <c r="H4" s="94">
        <f>SUM(Distributions!E$4:E$5)</f>
        <v>0.19600000000000001</v>
      </c>
      <c r="I4" s="94">
        <f>SUM(Distributions!E$4:E$5)</f>
        <v>0.19600000000000001</v>
      </c>
      <c r="J4" s="94">
        <f>SUM(Distributions!E$4:E$5)</f>
        <v>0.19600000000000001</v>
      </c>
      <c r="K4" s="94">
        <f>SUM(Distributions!E$4:E$5)</f>
        <v>0.19600000000000001</v>
      </c>
    </row>
    <row r="5" spans="1:11" x14ac:dyDescent="0.15">
      <c r="B5" s="10" t="s">
        <v>9</v>
      </c>
      <c r="C5" s="94">
        <f>SUM(Distributions!F$4:F$5)</f>
        <v>0.38100000000000001</v>
      </c>
      <c r="D5" s="94">
        <f>SUM(Distributions!F$4:F$5)</f>
        <v>0.38100000000000001</v>
      </c>
      <c r="E5" s="94">
        <f>SUM(Distributions!F$4:F$5)</f>
        <v>0.38100000000000001</v>
      </c>
      <c r="F5" s="94">
        <f>SUM(Distributions!F$4:F$5)</f>
        <v>0.38100000000000001</v>
      </c>
      <c r="G5" s="94">
        <f>SUM(Distributions!F$4:F$5)</f>
        <v>0.38100000000000001</v>
      </c>
      <c r="H5" s="94">
        <f>SUM(Distributions!F$4:F$5)</f>
        <v>0.38100000000000001</v>
      </c>
      <c r="I5" s="94">
        <f>SUM(Distributions!F$4:F$5)</f>
        <v>0.38100000000000001</v>
      </c>
      <c r="J5" s="94">
        <f>SUM(Distributions!F$4:F$5)</f>
        <v>0.38100000000000001</v>
      </c>
      <c r="K5" s="94">
        <f>SUM(Distributions!F$4:F$5)</f>
        <v>0.38100000000000001</v>
      </c>
    </row>
    <row r="6" spans="1:11" x14ac:dyDescent="0.15">
      <c r="B6" s="10" t="s">
        <v>10</v>
      </c>
      <c r="C6" s="94">
        <f>SUM(Distributions!G$4:G$5)</f>
        <v>0.41400000000000003</v>
      </c>
      <c r="D6" s="94">
        <f>SUM(Distributions!G$4:G$5)</f>
        <v>0.41400000000000003</v>
      </c>
      <c r="E6" s="94">
        <f>SUM(Distributions!G$4:G$5)</f>
        <v>0.41400000000000003</v>
      </c>
      <c r="F6" s="94">
        <f>SUM(Distributions!G$4:G$5)</f>
        <v>0.41400000000000003</v>
      </c>
      <c r="G6" s="94">
        <f>SUM(Distributions!G$4:G$5)</f>
        <v>0.41400000000000003</v>
      </c>
      <c r="H6" s="94">
        <f>SUM(Distributions!G$4:G$5)</f>
        <v>0.41400000000000003</v>
      </c>
      <c r="I6" s="94">
        <f>SUM(Distributions!G$4:G$5)</f>
        <v>0.41400000000000003</v>
      </c>
      <c r="J6" s="94">
        <f>SUM(Distributions!G$4:G$5)</f>
        <v>0.41400000000000003</v>
      </c>
      <c r="K6" s="94">
        <f>SUM(Distributions!G$4:G$5)</f>
        <v>0.41400000000000003</v>
      </c>
    </row>
    <row r="8" spans="1:11" x14ac:dyDescent="0.15">
      <c r="A8" s="10" t="s">
        <v>27</v>
      </c>
      <c r="B8" s="10" t="s">
        <v>6</v>
      </c>
      <c r="K8" s="94">
        <f>SUM(Distributions!C10:C11)</f>
        <v>0.19900000000000001</v>
      </c>
    </row>
    <row r="9" spans="1:11" x14ac:dyDescent="0.15">
      <c r="B9" s="10" t="s">
        <v>7</v>
      </c>
      <c r="K9" s="94">
        <f>SUM(Distributions!D10:D11)</f>
        <v>0.19900000000000001</v>
      </c>
    </row>
    <row r="10" spans="1:11" x14ac:dyDescent="0.15">
      <c r="B10" s="10" t="s">
        <v>8</v>
      </c>
      <c r="K10" s="94">
        <f>SUM(Distributions!E10:E11)</f>
        <v>0.182</v>
      </c>
    </row>
    <row r="11" spans="1:11" x14ac:dyDescent="0.15">
      <c r="B11" s="10" t="s">
        <v>9</v>
      </c>
      <c r="K11" s="94">
        <f>SUM(Distributions!F10:F11)</f>
        <v>0.151</v>
      </c>
    </row>
    <row r="12" spans="1:11" x14ac:dyDescent="0.15">
      <c r="B12" s="10" t="s">
        <v>10</v>
      </c>
      <c r="K12" s="94">
        <f>SUM(Distributions!G10:G11)</f>
        <v>0.126</v>
      </c>
    </row>
    <row r="14" spans="1:11" x14ac:dyDescent="0.15">
      <c r="A14" s="10" t="s">
        <v>203</v>
      </c>
      <c r="B14" s="10" t="s">
        <v>6</v>
      </c>
      <c r="K14" s="94">
        <f>'Prevalence of anaemia'!C3</f>
        <v>0.05</v>
      </c>
    </row>
    <row r="15" spans="1:11" x14ac:dyDescent="0.15">
      <c r="B15" s="10" t="s">
        <v>7</v>
      </c>
      <c r="K15" s="94">
        <f>'Prevalence of anaemia'!D3</f>
        <v>0.05</v>
      </c>
    </row>
    <row r="16" spans="1:11" x14ac:dyDescent="0.15">
      <c r="B16" s="10" t="s">
        <v>8</v>
      </c>
      <c r="K16" s="94">
        <f>'Prevalence of anaemia'!E3</f>
        <v>0.31079999999999997</v>
      </c>
    </row>
    <row r="17" spans="1:11" x14ac:dyDescent="0.15">
      <c r="B17" s="10" t="s">
        <v>9</v>
      </c>
      <c r="K17" s="94">
        <f>'Prevalence of anaemia'!F3</f>
        <v>0.23100000000000001</v>
      </c>
    </row>
    <row r="18" spans="1:11" x14ac:dyDescent="0.15">
      <c r="B18" s="10" t="s">
        <v>10</v>
      </c>
      <c r="K18" s="94">
        <f>'Prevalence of anaemia'!G3</f>
        <v>0.17934</v>
      </c>
    </row>
    <row r="19" spans="1:11" x14ac:dyDescent="0.15">
      <c r="B19" s="10" t="s">
        <v>114</v>
      </c>
      <c r="K19" s="94">
        <f>'Prevalence of anaemia'!H3</f>
        <v>0.23580000000000001</v>
      </c>
    </row>
    <row r="20" spans="1:11" x14ac:dyDescent="0.15">
      <c r="B20" s="10" t="s">
        <v>115</v>
      </c>
      <c r="K20" s="94">
        <f>'Prevalence of anaemia'!I3</f>
        <v>0.23580000000000001</v>
      </c>
    </row>
    <row r="21" spans="1:11" x14ac:dyDescent="0.15">
      <c r="B21" s="10" t="s">
        <v>116</v>
      </c>
      <c r="K21" s="94">
        <f>'Prevalence of anaemia'!J3</f>
        <v>0.23580000000000001</v>
      </c>
    </row>
    <row r="22" spans="1:11" x14ac:dyDescent="0.15">
      <c r="B22" s="10" t="s">
        <v>117</v>
      </c>
      <c r="K22" s="94">
        <f>'Prevalence of anaemia'!K3</f>
        <v>0.23580000000000001</v>
      </c>
    </row>
    <row r="23" spans="1:11" x14ac:dyDescent="0.15">
      <c r="B23" s="10" t="s">
        <v>110</v>
      </c>
      <c r="K23" s="94">
        <f>'Prevalence of anaemia'!L3</f>
        <v>0.2238</v>
      </c>
    </row>
    <row r="24" spans="1:11" x14ac:dyDescent="0.15">
      <c r="B24" s="10" t="s">
        <v>111</v>
      </c>
      <c r="K24" s="94">
        <f>'Prevalence of anaemia'!M3</f>
        <v>0.2238</v>
      </c>
    </row>
    <row r="25" spans="1:11" x14ac:dyDescent="0.15">
      <c r="B25" s="10" t="s">
        <v>112</v>
      </c>
      <c r="K25" s="94">
        <f>'Prevalence of anaemia'!N3</f>
        <v>0.2238</v>
      </c>
    </row>
    <row r="26" spans="1:11" x14ac:dyDescent="0.15">
      <c r="B26" s="10" t="s">
        <v>113</v>
      </c>
      <c r="K26" s="94">
        <f>'Prevalence of anaemia'!O3</f>
        <v>0.2238</v>
      </c>
    </row>
    <row r="28" spans="1:11" x14ac:dyDescent="0.15">
      <c r="A28" s="10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2" sqref="A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B42" sqref="B42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/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/>
    </row>
    <row r="5" spans="1:2" x14ac:dyDescent="0.15">
      <c r="A5" s="4" t="s">
        <v>142</v>
      </c>
      <c r="B5" s="132"/>
    </row>
    <row r="6" spans="1:2" x14ac:dyDescent="0.15">
      <c r="A6" t="s">
        <v>184</v>
      </c>
      <c r="B6" s="132"/>
    </row>
    <row r="7" spans="1:2" x14ac:dyDescent="0.15">
      <c r="A7" s="12" t="s">
        <v>144</v>
      </c>
      <c r="B7" s="132"/>
    </row>
    <row r="8" spans="1:2" x14ac:dyDescent="0.15">
      <c r="A8" s="12" t="s">
        <v>145</v>
      </c>
      <c r="B8" s="132"/>
    </row>
    <row r="9" spans="1:2" x14ac:dyDescent="0.15">
      <c r="A9" s="12" t="s">
        <v>143</v>
      </c>
      <c r="B9" s="132"/>
    </row>
    <row r="10" spans="1:2" x14ac:dyDescent="0.15">
      <c r="A10" t="s">
        <v>123</v>
      </c>
      <c r="B10" s="132"/>
    </row>
    <row r="11" spans="1:2" x14ac:dyDescent="0.15">
      <c r="A11" t="s">
        <v>131</v>
      </c>
      <c r="B11" s="132"/>
    </row>
    <row r="12" spans="1:2" x14ac:dyDescent="0.15">
      <c r="A12" t="s">
        <v>124</v>
      </c>
      <c r="B12" s="132"/>
    </row>
    <row r="13" spans="1:2" x14ac:dyDescent="0.15">
      <c r="A13" t="s">
        <v>132</v>
      </c>
      <c r="B13" s="132"/>
    </row>
    <row r="14" spans="1:2" x14ac:dyDescent="0.15">
      <c r="A14" t="s">
        <v>125</v>
      </c>
      <c r="B14" s="132"/>
    </row>
    <row r="15" spans="1:2" x14ac:dyDescent="0.15">
      <c r="A15" t="s">
        <v>133</v>
      </c>
      <c r="B15" s="132"/>
    </row>
    <row r="16" spans="1:2" x14ac:dyDescent="0.15">
      <c r="A16" t="s">
        <v>122</v>
      </c>
      <c r="B16" s="132"/>
    </row>
    <row r="17" spans="1:2" x14ac:dyDescent="0.15">
      <c r="A17" t="s">
        <v>130</v>
      </c>
      <c r="B17" s="132"/>
    </row>
    <row r="18" spans="1:2" x14ac:dyDescent="0.15">
      <c r="A18" t="s">
        <v>120</v>
      </c>
      <c r="B18" s="132"/>
    </row>
    <row r="19" spans="1:2" x14ac:dyDescent="0.15">
      <c r="A19" t="s">
        <v>128</v>
      </c>
      <c r="B19" s="132"/>
    </row>
    <row r="20" spans="1:2" x14ac:dyDescent="0.15">
      <c r="A20" t="s">
        <v>121</v>
      </c>
      <c r="B20" s="132"/>
    </row>
    <row r="21" spans="1:2" x14ac:dyDescent="0.15">
      <c r="A21" t="s">
        <v>129</v>
      </c>
      <c r="B21" s="132"/>
    </row>
    <row r="22" spans="1:2" x14ac:dyDescent="0.15">
      <c r="A22" t="s">
        <v>119</v>
      </c>
      <c r="B22" s="132"/>
    </row>
    <row r="23" spans="1:2" x14ac:dyDescent="0.15">
      <c r="A23" t="s">
        <v>127</v>
      </c>
      <c r="B23" s="132"/>
    </row>
    <row r="24" spans="1:2" x14ac:dyDescent="0.15">
      <c r="A24" t="s">
        <v>118</v>
      </c>
      <c r="B24" s="132"/>
    </row>
    <row r="25" spans="1:2" x14ac:dyDescent="0.15">
      <c r="A25" s="4" t="s">
        <v>76</v>
      </c>
      <c r="B25" s="132"/>
    </row>
    <row r="26" spans="1:2" x14ac:dyDescent="0.15">
      <c r="A26" s="4" t="s">
        <v>138</v>
      </c>
      <c r="B26" s="132"/>
    </row>
    <row r="27" spans="1:2" x14ac:dyDescent="0.15">
      <c r="A27" s="4" t="s">
        <v>96</v>
      </c>
      <c r="B27" s="132"/>
    </row>
    <row r="28" spans="1:2" s="11" customFormat="1" x14ac:dyDescent="0.15">
      <c r="A28" s="126" t="s">
        <v>80</v>
      </c>
      <c r="B28" s="132"/>
    </row>
    <row r="29" spans="1:2" s="11" customFormat="1" x14ac:dyDescent="0.15">
      <c r="A29" s="126" t="s">
        <v>81</v>
      </c>
      <c r="B29" s="132"/>
    </row>
    <row r="30" spans="1:2" s="11" customFormat="1" x14ac:dyDescent="0.15">
      <c r="A30" s="126" t="s">
        <v>79</v>
      </c>
      <c r="B30" s="132"/>
    </row>
    <row r="31" spans="1:2" x14ac:dyDescent="0.15">
      <c r="A31" s="4" t="s">
        <v>77</v>
      </c>
      <c r="B31" s="132"/>
    </row>
    <row r="32" spans="1:2" x14ac:dyDescent="0.15">
      <c r="A32" s="4" t="s">
        <v>265</v>
      </c>
      <c r="B32" s="132"/>
    </row>
    <row r="33" spans="1:2" x14ac:dyDescent="0.15">
      <c r="A33" s="4" t="s">
        <v>264</v>
      </c>
      <c r="B33" s="132"/>
    </row>
    <row r="34" spans="1:2" x14ac:dyDescent="0.15">
      <c r="A34" t="s">
        <v>134</v>
      </c>
      <c r="B34" s="132"/>
    </row>
    <row r="35" spans="1:2" x14ac:dyDescent="0.15">
      <c r="A35" t="s">
        <v>137</v>
      </c>
      <c r="B35" s="132"/>
    </row>
    <row r="36" spans="1:2" x14ac:dyDescent="0.15">
      <c r="A36" t="s">
        <v>261</v>
      </c>
      <c r="B36" s="132"/>
    </row>
    <row r="37" spans="1:2" x14ac:dyDescent="0.15">
      <c r="A37" s="4" t="s">
        <v>126</v>
      </c>
      <c r="B37" s="132"/>
    </row>
    <row r="38" spans="1:2" x14ac:dyDescent="0.15">
      <c r="A38" s="4" t="s">
        <v>74</v>
      </c>
      <c r="B38" s="132"/>
    </row>
    <row r="39" spans="1:2" x14ac:dyDescent="0.15">
      <c r="A39" s="4" t="s">
        <v>135</v>
      </c>
      <c r="B39" s="132"/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/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/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/>
    </row>
    <row r="46" spans="1:2" x14ac:dyDescent="0.15">
      <c r="A46" t="s">
        <v>259</v>
      </c>
      <c r="B46" s="132"/>
    </row>
    <row r="47" spans="1:2" x14ac:dyDescent="0.15">
      <c r="A47" t="s">
        <v>258</v>
      </c>
      <c r="B47" s="132"/>
    </row>
    <row r="48" spans="1:2" x14ac:dyDescent="0.15">
      <c r="A48" t="s">
        <v>256</v>
      </c>
      <c r="B48" s="132"/>
    </row>
    <row r="49" spans="1:2" x14ac:dyDescent="0.15">
      <c r="A49" t="s">
        <v>257</v>
      </c>
      <c r="B49" s="132"/>
    </row>
    <row r="50" spans="1:2" x14ac:dyDescent="0.15">
      <c r="A50" t="s">
        <v>262</v>
      </c>
      <c r="B50" s="132"/>
    </row>
    <row r="51" spans="1:2" x14ac:dyDescent="0.15">
      <c r="A51" s="4" t="s">
        <v>139</v>
      </c>
      <c r="B51" s="132"/>
    </row>
    <row r="52" spans="1:2" x14ac:dyDescent="0.15">
      <c r="A52" s="125" t="s">
        <v>160</v>
      </c>
      <c r="B52" s="132"/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2018-02-08T05:30:09Z</dcterms:modified>
</cp:coreProperties>
</file>