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imee.altermatt\Documents\GitHub\Nutrition\inputs\fr\"/>
    </mc:Choice>
  </mc:AlternateContent>
  <xr:revisionPtr revIDLastSave="0" documentId="8_{A3DB832E-2E1F-4389-AEA3-FD7BC63E5A11}" xr6:coauthVersionLast="47" xr6:coauthVersionMax="47" xr10:uidLastSave="{00000000-0000-0000-0000-000000000000}"/>
  <bookViews>
    <workbookView xWindow="-24645" yWindow="1005" windowWidth="14400" windowHeight="7365" tabRatio="961" xr2:uid="{00000000-000D-0000-FFFF-FFFF00000000}"/>
  </bookViews>
  <sheets>
    <sheet name="Donnees pop de l'annee de ref" sheetId="1" r:id="rId1"/>
    <sheet name="Projections démographiques" sheetId="2" state="hidden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Perte économique" sheetId="74" r:id="rId7"/>
    <sheet name="Paquets IYCF" sheetId="55" r:id="rId8"/>
    <sheet name="Traitement de la MAS" sheetId="60" r:id="rId9"/>
    <sheet name="Coût et couverture du programme" sheetId="56" r:id="rId10"/>
    <sheet name="Dépendances du programme" sheetId="58" r:id="rId11"/>
    <sheet name="Programmes de référence" sheetId="59" state="hidden" r:id="rId12"/>
    <sheet name="Incidence des conditions" sheetId="7" r:id="rId13"/>
    <sheet name="Programmes-population cible" sheetId="21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r:id="rId18"/>
    <sheet name="Population des sect. à risque" sheetId="64" state="hidden" r:id="rId19"/>
    <sheet name="Rapport des cotes IYCF" sheetId="65" r:id="rId20"/>
    <sheet name="Risques des rés. des naissances" sheetId="66" r:id="rId21"/>
    <sheet name="Risques relatifs" sheetId="67" r:id="rId22"/>
    <sheet name="Rapports des cotes" sheetId="68" r:id="rId23"/>
    <sheet name="Programmes-rés. des naissances" sheetId="69" r:id="rId24"/>
    <sheet name="Programmes-anémie" sheetId="70" r:id="rId25"/>
    <sheet name="Programmes-amaigrissement" sheetId="71" r:id="rId26"/>
    <sheet name="Programmes pour les enfants" sheetId="72" r:id="rId27"/>
    <sheet name="Programmes pour les FE" sheetId="73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8" i="2"/>
  <c r="A20" i="2"/>
  <c r="A23" i="2"/>
  <c r="A19" i="2"/>
  <c r="G16" i="2"/>
  <c r="H16" i="2"/>
  <c r="G17" i="2"/>
  <c r="H17" i="2"/>
  <c r="G18" i="2"/>
  <c r="I18" i="2" s="1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I26" i="2" s="1"/>
  <c r="H26" i="2"/>
  <c r="G27" i="2"/>
  <c r="H27" i="2"/>
  <c r="I27" i="2" s="1"/>
  <c r="G28" i="2"/>
  <c r="H28" i="2"/>
  <c r="G29" i="2"/>
  <c r="H29" i="2"/>
  <c r="G30" i="2"/>
  <c r="I30" i="2" s="1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G39" i="2"/>
  <c r="H39" i="2"/>
  <c r="G40" i="2"/>
  <c r="H40" i="2"/>
  <c r="I38" i="2"/>
  <c r="I22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I3" i="2" s="1"/>
  <c r="G4" i="2"/>
  <c r="G5" i="2"/>
  <c r="G6" i="2"/>
  <c r="G7" i="2"/>
  <c r="G8" i="2"/>
  <c r="G9" i="2"/>
  <c r="G10" i="2"/>
  <c r="G11" i="2"/>
  <c r="I11" i="2"/>
  <c r="G12" i="2"/>
  <c r="G13" i="2"/>
  <c r="G14" i="2"/>
  <c r="G15" i="2"/>
  <c r="G2" i="2"/>
  <c r="I2" i="2"/>
  <c r="I8" i="2" l="1"/>
  <c r="A35" i="2"/>
  <c r="I12" i="2"/>
  <c r="A32" i="2"/>
  <c r="A17" i="2"/>
  <c r="I4" i="2"/>
  <c r="I24" i="2"/>
  <c r="A30" i="2"/>
  <c r="A26" i="2"/>
  <c r="A25" i="2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<sst xmlns="http://schemas.openxmlformats.org/spreadsheetml/2006/main" count="2089" uniqueCount="337">
  <si>
    <t>Condition</t>
  </si>
  <si>
    <t>Sepsis</t>
  </si>
  <si>
    <t>IPTp</t>
  </si>
  <si>
    <t>Population</t>
  </si>
  <si>
    <t>Implant</t>
  </si>
  <si>
    <t>Distribution</t>
  </si>
  <si>
    <t>Field</t>
  </si>
  <si>
    <t>IYCF 1</t>
  </si>
  <si>
    <t>Extension</t>
  </si>
  <si>
    <t>x</t>
  </si>
  <si>
    <t>IYCF 2</t>
  </si>
  <si>
    <t>IYCF 3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</si>
  <si>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</si>
  <si>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</si>
  <si>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</si>
  <si>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</si>
  <si>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</si>
  <si>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</si>
  <si>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</si>
  <si>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</si>
  <si>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</si>
  <si>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</si>
  <si>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</si>
  <si>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</si>
  <si>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</si>
  <si>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</si>
  <si>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</si>
  <si>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</si>
  <si>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</si>
  <si>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</si>
  <si>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</si>
  <si>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</si>
  <si>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</si>
  <si>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</si>
  <si>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</si>
  <si>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</si>
  <si>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</si>
  <si>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</si>
  <si>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</si>
  <si>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</si>
  <si>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</si>
  <si>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</si>
  <si>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</si>
  <si>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</si>
  <si>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</si>
  <si>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</si>
  <si>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</si>
  <si>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</si>
  <si>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</si>
  <si>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</si>
  <si>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</si>
  <si>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</si>
  <si>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</si>
  <si>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</si>
  <si>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</si>
  <si>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</si>
  <si>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</si>
  <si>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</si>
  <si>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</si>
  <si>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</si>
  <si>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</si>
  <si>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</si>
  <si>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</si>
  <si>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</si>
  <si>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</si>
  <si>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</si>
  <si>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</si>
  <si>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</si>
  <si>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</si>
  <si>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</si>
  <si>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</si>
  <si>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</si>
  <si>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</si>
  <si>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</si>
  <si>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</si>
  <si>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</si>
  <si>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</si>
  <si>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</si>
  <si>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</si>
  <si>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</si>
  <si>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</si>
  <si>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</si>
  <si>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</si>
  <si>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</si>
  <si>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</si>
  <si>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</si>
  <si>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</si>
  <si>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</si>
  <si>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</si>
  <si>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</si>
  <si>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</si>
  <si>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</si>
  <si>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</si>
  <si>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</si>
  <si>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</si>
  <si>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</si>
  <si>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</si>
  <si>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</si>
  <si>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</si>
  <si>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</si>
  <si>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</si>
  <si>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</si>
  <si>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</si>
  <si>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</si>
  <si>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</si>
  <si>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</si>
  <si>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</si>
  <si>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</si>
  <si>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</si>
  <si>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</si>
  <si>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</si>
  <si>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</si>
  <si>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</si>
  <si>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</si>
  <si>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</si>
  <si>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(taille-pour-l'âge)</t>
  </si>
  <si>
    <t>Normal (score HAZ &gt; -1)</t>
  </si>
  <si>
    <t>Léger (score HAZ entre -2 et -1)</t>
  </si>
  <si>
    <t>Modéré (score HAZ entre -3 et -2)</t>
  </si>
  <si>
    <t>Élevé (score HAZ &lt; -3)</t>
  </si>
  <si>
    <t>Amaigrissement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</si>
  <si>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</si>
  <si>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</si>
  <si>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</si>
  <si>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</si>
  <si>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</si>
  <si>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</si>
  <si>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</si>
  <si>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</si>
  <si>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</si>
  <si>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</si>
  <si>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</si>
  <si>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</si>
  <si>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</si>
  <si>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</si>
  <si>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</si>
  <si>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</si>
  <si>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</si>
  <si>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</si>
  <si>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l'amaigrissement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</si>
  <si>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</si>
  <si>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</si>
  <si>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</si>
  <si>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</si>
  <si>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</si>
  <si>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</si>
  <si>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</si>
  <si>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</si>
  <si>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</si>
  <si>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d'amaigrissement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</si>
  <si>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</si>
  <si>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</si>
  <si>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</si>
  <si>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</si>
  <si>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</si>
  <si>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IYCF</t>
  </si>
  <si>
    <t>Population cible</t>
  </si>
  <si>
    <t>Établissement de santé</t>
  </si>
  <si>
    <t>Communautaire</t>
  </si>
  <si>
    <t>Médias de masse</t>
  </si>
  <si>
    <t>Tous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</si>
  <si>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</si>
  <si>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</si>
  <si>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</si>
  <si>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</si>
  <si>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</si>
  <si>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</si>
  <si>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</si>
  <si>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</si>
  <si>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</si>
  <si>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</si>
  <si>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</si>
  <si>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</si>
  <si>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</si>
  <si>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</si>
  <si>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</si>
  <si>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</si>
  <si>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</si>
  <si>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</si>
  <si>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</si>
  <si>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</si>
  <si>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</si>
  <si>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</si>
  <si>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Enrichissement du sel en fer et en iode</t>
  </si>
  <si>
    <t>Méthode mère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</si>
  <si>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</si>
  <si>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</si>
  <si>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</si>
  <si>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</si>
  <si>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</si>
  <si>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</si>
  <si>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</si>
  <si>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</si>
  <si>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</si>
  <si>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</si>
  <si>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</si>
  <si>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</si>
  <si>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</si>
  <si>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</si>
  <si>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Zinc pour le traitement + SRO</t>
  </si>
  <si>
    <t>Supplémentation en zinc</t>
  </si>
  <si>
    <t>Linéaire (coût marginal constant) [par défaut].</t>
  </si>
  <si>
    <t>Courbe avec coût marginal croissant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</si>
  <si>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</si>
  <si>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</si>
  <si>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</si>
  <si>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</si>
  <si>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</si>
  <si>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</si>
  <si>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</si>
  <si>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</si>
  <si>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</si>
  <si>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</si>
  <si>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</si>
  <si>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</si>
  <si>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</si>
  <si>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</si>
  <si>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</si>
  <si>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</si>
  <si>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</si>
  <si>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</si>
  <si>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</si>
  <si>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</si>
  <si>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</si>
  <si>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</si>
  <si>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</si>
  <si>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</si>
  <si>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l'amaigrissement</t>
  </si>
  <si>
    <t>Traitement de l'amaigrissement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</si>
  <si>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</si>
  <si>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</si>
  <si>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</si>
  <si>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</si>
  <si>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</si>
  <si>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</si>
  <si>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</si>
  <si>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</si>
  <si>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</si>
  <si>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complémetaire correct - inférieur</t>
  </si>
  <si>
    <t>Bornes supérieures</t>
  </si>
  <si>
    <t>Rapport des cotes pour l'allaitement maternelle correct - supérieur</t>
  </si>
  <si>
    <t>Rapport de cotes pour le retard de croissance - supérieur</t>
  </si>
  <si>
    <t>Rapport des cotes pour l'alimentation complémetaire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</si>
  <si>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</si>
  <si>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</si>
  <si>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</si>
  <si>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 pour des conditions</t>
  </si>
  <si>
    <t>Amaigrissement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</si>
  <si>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</si>
  <si>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</si>
  <si>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</si>
  <si>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</si>
  <si>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</si>
  <si>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</si>
  <si>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</si>
  <si>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</si>
  <si>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</si>
  <si>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</si>
  <si>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</si>
  <si>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</si>
  <si>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</si>
  <si>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</si>
  <si>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</si>
  <si>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</si>
  <si>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taille-pour-l'àge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</si>
  <si>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</si>
  <si>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</si>
  <si>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</si>
  <si>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</si>
  <si>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</si>
  <si>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</si>
  <si>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</si>
  <si>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</si>
  <si>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</si>
  <si>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</si>
  <si>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</si>
  <si>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</si>
  <si>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</si>
  <si>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(amaigrissement)</t>
  </si>
  <si>
    <t>Amaigrissement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</si>
  <si>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</si>
  <si>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</si>
  <si>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</si>
  <si>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</si>
  <si>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</si>
  <si>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</si>
  <si>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allaitement maternel correct par programme</t>
  </si>
  <si>
    <t>Pour MM par épisode supplémentaire de la diarrhée</t>
  </si>
  <si>
    <t>Rapports des cotes pour 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</si>
  <si>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</si>
  <si>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</si>
  <si>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</si>
  <si>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</si>
  <si>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</si>
  <si>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</si>
  <si>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allaitement correct par programme - inférieur</t>
  </si>
  <si>
    <t>Méthode mère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</si>
  <si>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</si>
  <si>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</si>
  <si>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</si>
  <si>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</si>
  <si>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</si>
  <si>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</si>
  <si>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</si>
  <si>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</si>
  <si>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</si>
  <si>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</si>
  <si>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</si>
  <si>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allaitement correct par programme - supérieur</t>
  </si>
  <si>
    <t>Méthode mère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</si>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</sst>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5.9" customHeight="1" x14ac:dyDescent="0.3">
      <c r="A1" s="1" t="s">
        <v>17</v>
      </c>
      <c r="B1" s="41" t="s">
        <v>6</v>
      </c>
      <c r="C1" s="41" t="s">
        <v>70</v>
      </c>
    </row>
    <row r="2" spans="1:3" ht="15.9" customHeight="1" x14ac:dyDescent="0.3">
      <c r="A2" s="12" t="s">
        <v>18</v>
      </c>
      <c r="B2" s="41"/>
      <c r="C2" s="41"/>
    </row>
    <row r="3" spans="1:3" ht="15.9" customHeight="1" x14ac:dyDescent="0.3">
      <c r="A3" s="1"/>
      <c r="B3" s="7" t="s">
        <v>19</v>
      </c>
      <c r="C3" s="63">
        <v>2017</v>
      </c>
    </row>
    <row r="4" spans="1:3" ht="15.9" customHeight="1" x14ac:dyDescent="0.3">
      <c r="A4" s="1"/>
      <c r="B4" s="9" t="s">
        <v>20</v>
      </c>
      <c r="C4" s="64">
        <v>2030</v>
      </c>
    </row>
    <row r="5" spans="1:3" ht="15.9" customHeight="1" x14ac:dyDescent="0.3">
      <c r="A5" s="1"/>
      <c r="B5" s="41"/>
      <c r="C5" s="41"/>
    </row>
    <row r="6" spans="1:3" ht="15" customHeight="1" x14ac:dyDescent="0.25">
      <c r="A6" s="12" t="s">
        <v>21</v>
      </c>
    </row>
    <row r="7" spans="1:3" ht="15" customHeight="1" x14ac:dyDescent="0.25">
      <c r="B7" s="16" t="s">
        <v>22</v>
      </c>
      <c r="C7" s="65">
        <v>9862402</v>
      </c>
    </row>
    <row r="8" spans="1:3" ht="15" customHeight="1" x14ac:dyDescent="0.25">
      <c r="B8" s="7" t="s">
        <v>23</v>
      </c>
      <c r="C8" s="66">
        <v>0.28199999999999997</v>
      </c>
    </row>
    <row r="9" spans="1:3" ht="15" customHeight="1" x14ac:dyDescent="0.25">
      <c r="B9" s="9" t="s">
        <v>24</v>
      </c>
      <c r="C9" s="67">
        <v>1</v>
      </c>
    </row>
    <row r="10" spans="1:3" ht="15" customHeight="1" x14ac:dyDescent="0.25">
      <c r="B10" s="9" t="s">
        <v>25</v>
      </c>
      <c r="C10" s="67">
        <v>0.23</v>
      </c>
    </row>
    <row r="11" spans="1:3" ht="15" customHeight="1" x14ac:dyDescent="0.25">
      <c r="B11" s="7" t="s">
        <v>26</v>
      </c>
      <c r="C11" s="66">
        <v>0.51</v>
      </c>
    </row>
    <row r="12" spans="1:3" ht="15" customHeight="1" x14ac:dyDescent="0.25">
      <c r="B12" s="7" t="s">
        <v>27</v>
      </c>
      <c r="C12" s="66">
        <v>0.37</v>
      </c>
    </row>
    <row r="13" spans="1:3" ht="15" customHeight="1" x14ac:dyDescent="0.25">
      <c r="B13" s="7" t="s">
        <v>28</v>
      </c>
      <c r="C13" s="66">
        <v>0.221</v>
      </c>
    </row>
    <row r="14" spans="1:3" ht="15" customHeight="1" x14ac:dyDescent="0.25">
      <c r="B14" s="12"/>
    </row>
    <row r="15" spans="1:3" ht="15" customHeight="1" x14ac:dyDescent="0.3">
      <c r="A15" s="12" t="s">
        <v>29</v>
      </c>
      <c r="B15" s="19"/>
      <c r="C15" s="3"/>
    </row>
    <row r="16" spans="1:3" ht="15" customHeight="1" x14ac:dyDescent="0.25">
      <c r="B16" s="9" t="s">
        <v>30</v>
      </c>
      <c r="C16" s="67">
        <v>0.3</v>
      </c>
    </row>
    <row r="17" spans="1:3" ht="15" customHeight="1" x14ac:dyDescent="0.25">
      <c r="B17" s="9" t="s">
        <v>31</v>
      </c>
      <c r="C17" s="67">
        <v>0.1</v>
      </c>
    </row>
    <row r="18" spans="1:3" ht="15" customHeight="1" x14ac:dyDescent="0.25">
      <c r="B18" s="9" t="s">
        <v>32</v>
      </c>
      <c r="C18" s="67">
        <v>0.1</v>
      </c>
    </row>
    <row r="19" spans="1:3" ht="15" customHeight="1" x14ac:dyDescent="0.25">
      <c r="B19" s="9" t="s">
        <v>33</v>
      </c>
      <c r="C19" s="67">
        <v>0.8</v>
      </c>
    </row>
    <row r="20" spans="1:3" ht="15" customHeight="1" x14ac:dyDescent="0.25">
      <c r="B20" s="9" t="s">
        <v>34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35</v>
      </c>
    </row>
    <row r="23" spans="1:3" ht="15" customHeight="1" x14ac:dyDescent="0.25">
      <c r="B23" s="20" t="s">
        <v>36</v>
      </c>
      <c r="C23" s="67">
        <v>0.127</v>
      </c>
    </row>
    <row r="24" spans="1:3" ht="15" customHeight="1" x14ac:dyDescent="0.25">
      <c r="B24" s="20" t="s">
        <v>37</v>
      </c>
      <c r="C24" s="67">
        <v>0.45200000000000001</v>
      </c>
    </row>
    <row r="25" spans="1:3" ht="15" customHeight="1" x14ac:dyDescent="0.25">
      <c r="B25" s="20" t="s">
        <v>38</v>
      </c>
      <c r="C25" s="67">
        <v>0.33400000000000002</v>
      </c>
    </row>
    <row r="26" spans="1:3" ht="15" customHeight="1" x14ac:dyDescent="0.25">
      <c r="B26" s="20" t="s">
        <v>39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40</v>
      </c>
      <c r="B28" s="20"/>
      <c r="C28" s="20"/>
    </row>
    <row r="29" spans="1:3" ht="14.25" customHeight="1" x14ac:dyDescent="0.25">
      <c r="B29" s="30" t="s">
        <v>41</v>
      </c>
      <c r="C29" s="69">
        <v>0.20799999999999999</v>
      </c>
    </row>
    <row r="30" spans="1:3" ht="14.25" customHeight="1" x14ac:dyDescent="0.25">
      <c r="B30" s="30" t="s">
        <v>42</v>
      </c>
      <c r="C30" s="69">
        <v>0.63700000000000001</v>
      </c>
    </row>
    <row r="31" spans="1:3" ht="14.25" customHeight="1" x14ac:dyDescent="0.25">
      <c r="B31" s="30" t="s">
        <v>43</v>
      </c>
      <c r="C31" s="69">
        <v>0.11899999999999999</v>
      </c>
    </row>
    <row r="32" spans="1:3" ht="14.25" customHeight="1" x14ac:dyDescent="0.25">
      <c r="B32" s="30" t="s">
        <v>44</v>
      </c>
      <c r="C32" s="69">
        <v>3.5999999999999997E-2</v>
      </c>
    </row>
    <row r="33" spans="1:5" ht="13" x14ac:dyDescent="0.25">
      <c r="B33" s="32" t="s">
        <v>45</v>
      </c>
      <c r="C33" s="70">
        <f>SUM(C29:C32)</f>
        <v>1</v>
      </c>
    </row>
    <row r="34" spans="1:5" ht="15" customHeight="1" x14ac:dyDescent="0.25"/>
    <row r="35" spans="1:5" ht="15" customHeight="1" x14ac:dyDescent="0.3">
      <c r="A35" s="4" t="s">
        <v>46</v>
      </c>
    </row>
    <row r="36" spans="1:5" ht="15" customHeight="1" x14ac:dyDescent="0.25">
      <c r="A36" s="12" t="s">
        <v>47</v>
      </c>
      <c r="B36" s="7"/>
      <c r="C36" s="13"/>
    </row>
    <row r="37" spans="1:5" ht="15" customHeight="1" x14ac:dyDescent="0.25">
      <c r="B37" s="42" t="s">
        <v>48</v>
      </c>
      <c r="C37" s="71">
        <v>25</v>
      </c>
    </row>
    <row r="38" spans="1:5" ht="15" customHeight="1" x14ac:dyDescent="0.25">
      <c r="B38" s="16" t="s">
        <v>49</v>
      </c>
      <c r="C38" s="71">
        <v>43</v>
      </c>
      <c r="D38" s="17"/>
      <c r="E38" s="18"/>
    </row>
    <row r="39" spans="1:5" ht="15" customHeight="1" x14ac:dyDescent="0.25">
      <c r="B39" s="16" t="s">
        <v>50</v>
      </c>
      <c r="C39" s="71">
        <v>67</v>
      </c>
      <c r="D39" s="17"/>
      <c r="E39" s="17"/>
    </row>
    <row r="40" spans="1:5" ht="15" customHeight="1" x14ac:dyDescent="0.25">
      <c r="B40" s="16" t="s">
        <v>51</v>
      </c>
      <c r="C40" s="71">
        <v>4.01</v>
      </c>
    </row>
    <row r="41" spans="1:5" ht="15" customHeight="1" x14ac:dyDescent="0.25">
      <c r="B41" s="16" t="s">
        <v>52</v>
      </c>
      <c r="C41" s="67">
        <v>0.13</v>
      </c>
    </row>
    <row r="42" spans="1:5" ht="15" customHeight="1" x14ac:dyDescent="0.25">
      <c r="B42" s="42" t="s">
        <v>53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54</v>
      </c>
      <c r="D44" s="17"/>
    </row>
    <row r="45" spans="1:5" ht="15.75" customHeight="1" x14ac:dyDescent="0.25">
      <c r="B45" s="16" t="s">
        <v>55</v>
      </c>
      <c r="C45" s="67">
        <v>3.1E-2</v>
      </c>
      <c r="D45" s="17"/>
    </row>
    <row r="46" spans="1:5" ht="15.75" customHeight="1" x14ac:dyDescent="0.25">
      <c r="B46" s="16" t="s">
        <v>56</v>
      </c>
      <c r="C46" s="67">
        <v>0.109</v>
      </c>
      <c r="D46" s="17"/>
    </row>
    <row r="47" spans="1:5" ht="15.75" customHeight="1" x14ac:dyDescent="0.25">
      <c r="B47" s="16" t="s">
        <v>57</v>
      </c>
      <c r="C47" s="67">
        <v>0.36499999999999999</v>
      </c>
      <c r="D47" s="17"/>
      <c r="E47" s="18"/>
    </row>
    <row r="48" spans="1:5" ht="15" customHeight="1" x14ac:dyDescent="0.25">
      <c r="B48" s="16" t="s">
        <v>58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59</v>
      </c>
      <c r="D50" s="17"/>
    </row>
    <row r="51" spans="1:4" ht="15.75" customHeight="1" x14ac:dyDescent="0.25">
      <c r="B51" s="16" t="s">
        <v>60</v>
      </c>
      <c r="C51" s="72">
        <v>1.66</v>
      </c>
      <c r="D51" s="17"/>
    </row>
    <row r="52" spans="1:4" ht="15" customHeight="1" x14ac:dyDescent="0.25">
      <c r="B52" s="16" t="s">
        <v>61</v>
      </c>
      <c r="C52" s="72">
        <v>1.66</v>
      </c>
    </row>
    <row r="53" spans="1:4" ht="15.75" customHeight="1" x14ac:dyDescent="0.25">
      <c r="B53" s="16" t="s">
        <v>62</v>
      </c>
      <c r="C53" s="72">
        <v>5.64</v>
      </c>
    </row>
    <row r="54" spans="1:4" ht="15.75" customHeight="1" x14ac:dyDescent="0.25">
      <c r="B54" s="16" t="s">
        <v>63</v>
      </c>
      <c r="C54" s="72">
        <v>5.43</v>
      </c>
    </row>
    <row r="55" spans="1:4" ht="15.75" customHeight="1" x14ac:dyDescent="0.25">
      <c r="B55" s="16" t="s">
        <v>64</v>
      </c>
      <c r="C55" s="72">
        <v>1.91</v>
      </c>
    </row>
    <row r="57" spans="1:4" ht="15.75" customHeight="1" x14ac:dyDescent="0.25">
      <c r="A57" s="12" t="s">
        <v>65</v>
      </c>
    </row>
    <row r="58" spans="1:4" ht="15.75" customHeight="1" x14ac:dyDescent="0.25">
      <c r="B58" s="7" t="s">
        <v>66</v>
      </c>
      <c r="C58" s="66">
        <v>0.2</v>
      </c>
    </row>
    <row r="59" spans="1:4" ht="15.75" customHeight="1" x14ac:dyDescent="0.25">
      <c r="B59" s="16" t="s">
        <v>67</v>
      </c>
      <c r="C59" s="66">
        <v>0.42</v>
      </c>
    </row>
    <row r="60" spans="1:4" ht="15.75" customHeight="1" x14ac:dyDescent="0.25">
      <c r="B60" s="16" t="s">
        <v>68</v>
      </c>
      <c r="C60" s="66">
        <v>4.5999999999999999E-2</v>
      </c>
    </row>
    <row r="61" spans="1:4" ht="15.75" customHeight="1" x14ac:dyDescent="0.25">
      <c r="B61" s="16" t="s">
        <v>69</v>
      </c>
      <c r="C61" s="66">
        <v>1.4E-2</v>
      </c>
    </row>
    <row r="62" spans="1:4" ht="15.75" customHeight="1" x14ac:dyDescent="0.25">
      <c r="B62" s="16" t="s">
        <v>71</v>
      </c>
      <c r="C62" s="66">
        <v>0.02</v>
      </c>
    </row>
    <row r="63" spans="1:4" ht="15.75" customHeight="1" x14ac:dyDescent="0.3">
      <c r="A63" s="4"/>
    </row>
  </sheetData>
  <sheetProtection algorithmName="SHA-512" hashValue="Mb+UswQp9JIuyeUOoYxxIRVMlhrRzZ/Nveu/SrKExTsPuvU6IKONpbKLkgKRQhTNEkmdpY00QBwIu3uiW12u7A==" saltValue="O9vnaRNrIHZ4i4PoSpk5EQ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40"/>
  <sheetViews>
    <sheetView topLeftCell="A2" zoomScale="70" zoomScaleNormal="70" workbookViewId="0">
      <selection activeCell="B2" sqref="B2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6.36328125" style="35" bestFit="1" customWidth="1"/>
    <col min="6" max="6" width="23" style="35" bestFit="1" customWidth="1"/>
    <col min="7" max="7" width="22.6328125" style="35" bestFit="1" customWidth="1"/>
    <col min="8" max="16384" width="14.453125" style="35"/>
  </cols>
  <sheetData>
    <row r="1" spans="1:7" ht="26" x14ac:dyDescent="0.3">
      <c r="A1" s="54" t="s">
        <v>161</v>
      </c>
      <c r="B1" s="62" t="str">
        <f>"Couverture de l'année de référence ("&amp;start_year&amp;")"</f>
        <v>Couverture de l'année de référence (2017)</v>
      </c>
      <c r="C1" s="53" t="s">
        <v>167</v>
      </c>
      <c r="D1" s="53" t="s">
        <v>203</v>
      </c>
      <c r="E1" s="53" t="s">
        <v>168</v>
      </c>
      <c r="F1" s="53" t="s">
        <v>204</v>
      </c>
      <c r="G1" s="53" t="s">
        <v>205</v>
      </c>
    </row>
    <row r="2" spans="1:7" ht="15.75" customHeight="1" x14ac:dyDescent="0.25">
      <c r="A2" s="52" t="s">
        <v>169</v>
      </c>
      <c r="B2" s="81">
        <v>0</v>
      </c>
      <c r="C2" s="81">
        <v>0.95</v>
      </c>
      <c r="D2" s="137">
        <v>25</v>
      </c>
      <c r="E2" s="82" t="s">
        <v>201</v>
      </c>
      <c r="F2" s="81">
        <v>0.2</v>
      </c>
      <c r="G2" s="81">
        <v>0.2</v>
      </c>
    </row>
    <row r="3" spans="1:7" ht="15.75" customHeight="1" x14ac:dyDescent="0.25">
      <c r="A3" s="52" t="s">
        <v>170</v>
      </c>
      <c r="B3" s="81">
        <v>0</v>
      </c>
      <c r="C3" s="81">
        <v>0.95</v>
      </c>
      <c r="D3" s="137">
        <v>1</v>
      </c>
      <c r="E3" s="82" t="s">
        <v>201</v>
      </c>
      <c r="F3" s="81">
        <v>0.2</v>
      </c>
      <c r="G3" s="81">
        <v>0.2</v>
      </c>
    </row>
    <row r="4" spans="1:7" ht="15.75" customHeight="1" x14ac:dyDescent="0.25">
      <c r="A4" s="52" t="s">
        <v>171</v>
      </c>
      <c r="B4" s="81">
        <v>0</v>
      </c>
      <c r="C4" s="81">
        <v>0.95</v>
      </c>
      <c r="D4" s="137">
        <v>90</v>
      </c>
      <c r="E4" s="82" t="s">
        <v>201</v>
      </c>
      <c r="F4" s="81">
        <v>0.2</v>
      </c>
      <c r="G4" s="81">
        <v>0.2</v>
      </c>
    </row>
    <row r="5" spans="1:7" ht="15.75" customHeight="1" x14ac:dyDescent="0.25">
      <c r="A5" s="52" t="s">
        <v>172</v>
      </c>
      <c r="B5" s="81">
        <v>0</v>
      </c>
      <c r="C5" s="81">
        <v>0.95</v>
      </c>
      <c r="D5" s="137">
        <v>1</v>
      </c>
      <c r="E5" s="82" t="s">
        <v>201</v>
      </c>
      <c r="F5" s="81">
        <v>0.2</v>
      </c>
      <c r="G5" s="81">
        <v>0.2</v>
      </c>
    </row>
    <row r="6" spans="1:7" ht="15.75" customHeight="1" x14ac:dyDescent="0.25">
      <c r="A6" s="52" t="s">
        <v>173</v>
      </c>
      <c r="B6" s="81">
        <v>0</v>
      </c>
      <c r="C6" s="81">
        <v>0.95</v>
      </c>
      <c r="D6" s="137">
        <v>0.82</v>
      </c>
      <c r="E6" s="82" t="s">
        <v>201</v>
      </c>
      <c r="F6" s="81">
        <v>0.2</v>
      </c>
      <c r="G6" s="81">
        <v>0.2</v>
      </c>
    </row>
    <row r="7" spans="1:7" ht="15.75" customHeight="1" x14ac:dyDescent="0.25">
      <c r="A7" s="52" t="s">
        <v>174</v>
      </c>
      <c r="B7" s="81">
        <v>0.36</v>
      </c>
      <c r="C7" s="81">
        <v>0.95</v>
      </c>
      <c r="D7" s="137">
        <v>0.25</v>
      </c>
      <c r="E7" s="82" t="s">
        <v>201</v>
      </c>
      <c r="F7" s="81">
        <v>0.2</v>
      </c>
      <c r="G7" s="81">
        <v>0.2</v>
      </c>
    </row>
    <row r="8" spans="1:7" ht="15.75" customHeight="1" x14ac:dyDescent="0.25">
      <c r="A8" s="52" t="s">
        <v>175</v>
      </c>
      <c r="B8" s="81">
        <v>0</v>
      </c>
      <c r="C8" s="81">
        <v>0.95</v>
      </c>
      <c r="D8" s="137">
        <v>0.75</v>
      </c>
      <c r="E8" s="82" t="s">
        <v>201</v>
      </c>
      <c r="F8" s="81">
        <v>0.2</v>
      </c>
      <c r="G8" s="81">
        <v>0.2</v>
      </c>
    </row>
    <row r="9" spans="1:7" ht="15.75" customHeight="1" x14ac:dyDescent="0.25">
      <c r="A9" s="52" t="s">
        <v>176</v>
      </c>
      <c r="B9" s="81">
        <v>0</v>
      </c>
      <c r="C9" s="81">
        <v>0.95</v>
      </c>
      <c r="D9" s="137">
        <v>0.19</v>
      </c>
      <c r="E9" s="82" t="s">
        <v>201</v>
      </c>
      <c r="F9" s="81">
        <v>0.2</v>
      </c>
      <c r="G9" s="81">
        <v>0.2</v>
      </c>
    </row>
    <row r="10" spans="1:7" ht="15.75" customHeight="1" x14ac:dyDescent="0.25">
      <c r="A10" s="59" t="s">
        <v>177</v>
      </c>
      <c r="B10" s="81">
        <v>0</v>
      </c>
      <c r="C10" s="81">
        <v>0.95</v>
      </c>
      <c r="D10" s="137">
        <v>0.73</v>
      </c>
      <c r="E10" s="82" t="s">
        <v>201</v>
      </c>
      <c r="F10" s="81">
        <v>0.2</v>
      </c>
      <c r="G10" s="81">
        <v>0.2</v>
      </c>
    </row>
    <row r="11" spans="1:7" ht="15.75" customHeight="1" x14ac:dyDescent="0.25">
      <c r="A11" s="59" t="s">
        <v>178</v>
      </c>
      <c r="B11" s="81">
        <v>0</v>
      </c>
      <c r="C11" s="81">
        <v>0.95</v>
      </c>
      <c r="D11" s="137">
        <v>1.78</v>
      </c>
      <c r="E11" s="82" t="s">
        <v>201</v>
      </c>
      <c r="F11" s="81">
        <v>0.2</v>
      </c>
      <c r="G11" s="81">
        <v>0.2</v>
      </c>
    </row>
    <row r="12" spans="1:7" ht="15.75" customHeight="1" x14ac:dyDescent="0.25">
      <c r="A12" s="59" t="s">
        <v>179</v>
      </c>
      <c r="B12" s="81">
        <v>0</v>
      </c>
      <c r="C12" s="81">
        <v>0.95</v>
      </c>
      <c r="D12" s="137">
        <v>0.24</v>
      </c>
      <c r="E12" s="82" t="s">
        <v>201</v>
      </c>
      <c r="F12" s="81">
        <v>0.2</v>
      </c>
      <c r="G12" s="81">
        <v>0.2</v>
      </c>
    </row>
    <row r="13" spans="1:7" ht="15.75" customHeight="1" x14ac:dyDescent="0.25">
      <c r="A13" s="59" t="s">
        <v>180</v>
      </c>
      <c r="B13" s="81">
        <v>0</v>
      </c>
      <c r="C13" s="81">
        <v>0.95</v>
      </c>
      <c r="D13" s="137">
        <v>0.55000000000000004</v>
      </c>
      <c r="E13" s="82" t="s">
        <v>201</v>
      </c>
      <c r="F13" s="81">
        <v>0.2</v>
      </c>
      <c r="G13" s="81">
        <v>0.2</v>
      </c>
    </row>
    <row r="14" spans="1:7" ht="15.75" customHeight="1" x14ac:dyDescent="0.25">
      <c r="A14" s="11" t="s">
        <v>181</v>
      </c>
      <c r="B14" s="81">
        <v>0</v>
      </c>
      <c r="C14" s="81">
        <v>0.95</v>
      </c>
      <c r="D14" s="137">
        <v>0.73</v>
      </c>
      <c r="E14" s="82" t="s">
        <v>201</v>
      </c>
      <c r="F14" s="81">
        <v>0.2</v>
      </c>
      <c r="G14" s="81">
        <v>0.2</v>
      </c>
    </row>
    <row r="15" spans="1:7" ht="15.75" customHeight="1" x14ac:dyDescent="0.25">
      <c r="A15" s="11" t="s">
        <v>182</v>
      </c>
      <c r="B15" s="81">
        <v>0</v>
      </c>
      <c r="C15" s="81">
        <v>0.95</v>
      </c>
      <c r="D15" s="137">
        <v>1.78</v>
      </c>
      <c r="E15" s="82" t="s">
        <v>201</v>
      </c>
      <c r="F15" s="81">
        <v>0.2</v>
      </c>
      <c r="G15" s="81">
        <v>0.2</v>
      </c>
    </row>
    <row r="16" spans="1:7" ht="15.75" customHeight="1" x14ac:dyDescent="0.25">
      <c r="A16" s="52" t="s">
        <v>2</v>
      </c>
      <c r="B16" s="81">
        <v>0.9</v>
      </c>
      <c r="C16" s="81">
        <v>0.95</v>
      </c>
      <c r="D16" s="137">
        <v>2.06</v>
      </c>
      <c r="E16" s="82" t="s">
        <v>202</v>
      </c>
      <c r="F16" s="81">
        <v>0.2</v>
      </c>
      <c r="G16" s="81">
        <v>0.2</v>
      </c>
    </row>
    <row r="17" spans="1:7" ht="15.75" customHeight="1" x14ac:dyDescent="0.25">
      <c r="A17" s="52" t="s">
        <v>183</v>
      </c>
      <c r="B17" s="81">
        <v>0.80800000000000005</v>
      </c>
      <c r="C17" s="81">
        <v>0.95</v>
      </c>
      <c r="D17" s="137">
        <v>0.05</v>
      </c>
      <c r="E17" s="82" t="s">
        <v>201</v>
      </c>
      <c r="F17" s="81">
        <v>0.2</v>
      </c>
      <c r="G17" s="81">
        <v>0.2</v>
      </c>
    </row>
    <row r="18" spans="1:7" ht="15.9" customHeight="1" x14ac:dyDescent="0.25">
      <c r="A18" s="52" t="s">
        <v>7</v>
      </c>
      <c r="B18" s="81">
        <v>0</v>
      </c>
      <c r="C18" s="81">
        <v>0.95</v>
      </c>
      <c r="D18" s="137">
        <v>5</v>
      </c>
      <c r="E18" s="82" t="s">
        <v>202</v>
      </c>
      <c r="F18" s="81">
        <v>0.2</v>
      </c>
      <c r="G18" s="81">
        <v>0.2</v>
      </c>
    </row>
    <row r="19" spans="1:7" ht="15.75" customHeight="1" x14ac:dyDescent="0.25">
      <c r="A19" s="52" t="s">
        <v>10</v>
      </c>
      <c r="B19" s="81">
        <v>0</v>
      </c>
      <c r="C19" s="81">
        <v>0.95</v>
      </c>
      <c r="D19" s="137">
        <v>5</v>
      </c>
      <c r="E19" s="82" t="s">
        <v>201</v>
      </c>
      <c r="F19" s="81">
        <v>0.01</v>
      </c>
      <c r="G19" s="81">
        <v>0.01</v>
      </c>
    </row>
    <row r="20" spans="1:7" ht="15.75" customHeight="1" x14ac:dyDescent="0.25">
      <c r="A20" s="52" t="s">
        <v>11</v>
      </c>
      <c r="B20" s="81">
        <v>0</v>
      </c>
      <c r="C20" s="81">
        <v>0.95</v>
      </c>
      <c r="D20" s="137">
        <v>5</v>
      </c>
      <c r="E20" s="82" t="s">
        <v>201</v>
      </c>
      <c r="F20" s="81">
        <v>0.1</v>
      </c>
      <c r="G20" s="81">
        <v>0.1</v>
      </c>
    </row>
    <row r="21" spans="1:7" ht="15.75" customHeight="1" x14ac:dyDescent="0.25">
      <c r="A21" s="52" t="s">
        <v>184</v>
      </c>
      <c r="B21" s="81">
        <v>0</v>
      </c>
      <c r="C21" s="81">
        <v>0.95</v>
      </c>
      <c r="D21" s="137">
        <v>8.84</v>
      </c>
      <c r="E21" s="82" t="s">
        <v>201</v>
      </c>
      <c r="F21" s="81">
        <v>0.2</v>
      </c>
      <c r="G21" s="81">
        <v>0.2</v>
      </c>
    </row>
    <row r="22" spans="1:7" ht="15.75" customHeight="1" x14ac:dyDescent="0.25">
      <c r="A22" s="52" t="s">
        <v>185</v>
      </c>
      <c r="B22" s="81">
        <v>0</v>
      </c>
      <c r="C22" s="81">
        <v>0.95</v>
      </c>
      <c r="D22" s="137">
        <v>50</v>
      </c>
      <c r="E22" s="82" t="s">
        <v>201</v>
      </c>
      <c r="F22" s="81">
        <v>0.2</v>
      </c>
      <c r="G22" s="81">
        <v>0.2</v>
      </c>
    </row>
    <row r="23" spans="1:7" ht="15.75" customHeight="1" x14ac:dyDescent="0.25">
      <c r="A23" s="52" t="s">
        <v>186</v>
      </c>
      <c r="B23" s="81">
        <v>0.50800000000000001</v>
      </c>
      <c r="C23" s="81">
        <v>0.95</v>
      </c>
      <c r="D23" s="137">
        <v>2.61</v>
      </c>
      <c r="E23" s="82" t="s">
        <v>201</v>
      </c>
      <c r="F23" s="81">
        <v>0.2</v>
      </c>
      <c r="G23" s="81">
        <v>0.2</v>
      </c>
    </row>
    <row r="24" spans="1:7" ht="15.75" customHeight="1" x14ac:dyDescent="0.25">
      <c r="A24" s="52" t="s">
        <v>187</v>
      </c>
      <c r="B24" s="81">
        <v>0</v>
      </c>
      <c r="C24" s="81">
        <v>0.95</v>
      </c>
      <c r="D24" s="137">
        <v>1</v>
      </c>
      <c r="E24" s="82" t="s">
        <v>201</v>
      </c>
      <c r="F24" s="81">
        <v>0.2</v>
      </c>
      <c r="G24" s="81">
        <v>0.2</v>
      </c>
    </row>
    <row r="25" spans="1:7" ht="15.75" customHeight="1" x14ac:dyDescent="0.25">
      <c r="A25" s="52" t="s">
        <v>188</v>
      </c>
      <c r="B25" s="81">
        <v>0</v>
      </c>
      <c r="C25" s="81">
        <v>0.95</v>
      </c>
      <c r="D25" s="137">
        <v>1</v>
      </c>
      <c r="E25" s="82" t="s">
        <v>201</v>
      </c>
      <c r="F25" s="81">
        <v>0.2</v>
      </c>
      <c r="G25" s="81">
        <v>0.2</v>
      </c>
    </row>
    <row r="26" spans="1:7" ht="15.75" customHeight="1" x14ac:dyDescent="0.25">
      <c r="A26" s="52" t="s">
        <v>189</v>
      </c>
      <c r="B26" s="81">
        <v>0.1</v>
      </c>
      <c r="C26" s="81">
        <v>0.95</v>
      </c>
      <c r="D26" s="137">
        <v>4.6500000000000004</v>
      </c>
      <c r="E26" s="82" t="s">
        <v>201</v>
      </c>
      <c r="F26" s="81">
        <v>0.2</v>
      </c>
      <c r="G26" s="81">
        <v>0.2</v>
      </c>
    </row>
    <row r="27" spans="1:7" ht="15.75" customHeight="1" x14ac:dyDescent="0.25">
      <c r="A27" s="52" t="s">
        <v>190</v>
      </c>
      <c r="B27" s="81">
        <v>0.3538</v>
      </c>
      <c r="C27" s="81">
        <v>0.95</v>
      </c>
      <c r="D27" s="137">
        <v>3.78</v>
      </c>
      <c r="E27" s="82" t="s">
        <v>201</v>
      </c>
      <c r="F27" s="81">
        <v>0.2</v>
      </c>
      <c r="G27" s="81">
        <v>0.2</v>
      </c>
    </row>
    <row r="28" spans="1:7" ht="15.75" customHeight="1" x14ac:dyDescent="0.25">
      <c r="A28" s="52" t="s">
        <v>191</v>
      </c>
      <c r="B28" s="81">
        <v>0</v>
      </c>
      <c r="C28" s="81">
        <v>0.95</v>
      </c>
      <c r="D28" s="137">
        <v>1</v>
      </c>
      <c r="E28" s="82" t="s">
        <v>201</v>
      </c>
      <c r="F28" s="81">
        <v>0.2</v>
      </c>
      <c r="G28" s="81">
        <v>0.2</v>
      </c>
    </row>
    <row r="29" spans="1:7" ht="15.75" customHeight="1" x14ac:dyDescent="0.25">
      <c r="A29" s="52" t="s">
        <v>192</v>
      </c>
      <c r="B29" s="81">
        <v>0</v>
      </c>
      <c r="C29" s="81">
        <v>0.95</v>
      </c>
      <c r="D29" s="137">
        <v>48</v>
      </c>
      <c r="E29" s="82" t="s">
        <v>201</v>
      </c>
      <c r="F29" s="81">
        <v>0.2</v>
      </c>
      <c r="G29" s="81">
        <v>0.2</v>
      </c>
    </row>
    <row r="30" spans="1:7" ht="15.75" customHeight="1" x14ac:dyDescent="0.25">
      <c r="A30" s="52" t="s">
        <v>206</v>
      </c>
      <c r="B30" s="81">
        <v>0</v>
      </c>
      <c r="C30" s="81">
        <v>0.95</v>
      </c>
      <c r="D30" s="137">
        <v>64</v>
      </c>
      <c r="E30" s="82" t="s">
        <v>201</v>
      </c>
      <c r="F30" s="81">
        <v>0.5</v>
      </c>
      <c r="G30" s="81">
        <v>0.5</v>
      </c>
    </row>
    <row r="31" spans="1:7" ht="15.75" customHeight="1" x14ac:dyDescent="0.25">
      <c r="A31" s="52" t="s">
        <v>162</v>
      </c>
      <c r="B31" s="81">
        <v>0</v>
      </c>
      <c r="C31" s="81">
        <v>0.95</v>
      </c>
      <c r="D31" s="137">
        <v>65</v>
      </c>
      <c r="E31" s="82" t="s">
        <v>201</v>
      </c>
      <c r="F31" s="81">
        <v>0.5</v>
      </c>
      <c r="G31" s="81">
        <v>0.5</v>
      </c>
    </row>
    <row r="32" spans="1:7" ht="15.75" customHeight="1" x14ac:dyDescent="0.25">
      <c r="A32" s="52" t="s">
        <v>193</v>
      </c>
      <c r="B32" s="81">
        <v>0.89970000000000006</v>
      </c>
      <c r="C32" s="81">
        <v>0.95</v>
      </c>
      <c r="D32" s="137">
        <v>0.41</v>
      </c>
      <c r="E32" s="82" t="s">
        <v>201</v>
      </c>
      <c r="F32" s="81">
        <v>0.2</v>
      </c>
      <c r="G32" s="81">
        <v>0.2</v>
      </c>
    </row>
    <row r="33" spans="1:7" ht="15.75" customHeight="1" x14ac:dyDescent="0.25">
      <c r="A33" s="52" t="s">
        <v>194</v>
      </c>
      <c r="B33" s="81">
        <v>0.80700000000000005</v>
      </c>
      <c r="C33" s="81">
        <v>0.95</v>
      </c>
      <c r="D33" s="137">
        <v>0.9</v>
      </c>
      <c r="E33" s="82" t="s">
        <v>201</v>
      </c>
      <c r="F33" s="81">
        <v>0.2</v>
      </c>
      <c r="G33" s="81">
        <v>0.2</v>
      </c>
    </row>
    <row r="34" spans="1:7" ht="15.75" customHeight="1" x14ac:dyDescent="0.25">
      <c r="A34" s="52" t="s">
        <v>195</v>
      </c>
      <c r="B34" s="81">
        <v>0.73199999999999998</v>
      </c>
      <c r="C34" s="81">
        <v>0.95</v>
      </c>
      <c r="D34" s="137">
        <v>0.9</v>
      </c>
      <c r="E34" s="82" t="s">
        <v>201</v>
      </c>
      <c r="F34" s="81">
        <v>0.2</v>
      </c>
      <c r="G34" s="81">
        <v>0.2</v>
      </c>
    </row>
    <row r="35" spans="1:7" ht="15.75" customHeight="1" x14ac:dyDescent="0.25">
      <c r="A35" s="52" t="s">
        <v>196</v>
      </c>
      <c r="B35" s="81">
        <v>0.316</v>
      </c>
      <c r="C35" s="81">
        <v>0.95</v>
      </c>
      <c r="D35" s="137">
        <v>79</v>
      </c>
      <c r="E35" s="82" t="s">
        <v>201</v>
      </c>
      <c r="F35" s="81">
        <v>0.2</v>
      </c>
      <c r="G35" s="81">
        <v>0.2</v>
      </c>
    </row>
    <row r="36" spans="1:7" ht="15.75" customHeight="1" x14ac:dyDescent="0.25">
      <c r="A36" s="52" t="s">
        <v>197</v>
      </c>
      <c r="B36" s="81">
        <v>0.59699999999999998</v>
      </c>
      <c r="C36" s="81">
        <v>0.95</v>
      </c>
      <c r="D36" s="137">
        <v>31</v>
      </c>
      <c r="E36" s="82" t="s">
        <v>201</v>
      </c>
      <c r="F36" s="81">
        <v>0.2</v>
      </c>
      <c r="G36" s="81">
        <v>0.2</v>
      </c>
    </row>
    <row r="37" spans="1:7" s="36" customFormat="1" ht="15.75" customHeight="1" x14ac:dyDescent="0.25">
      <c r="A37" s="52" t="s">
        <v>198</v>
      </c>
      <c r="B37" s="81">
        <v>0.19900000000000001</v>
      </c>
      <c r="C37" s="81">
        <v>0.95</v>
      </c>
      <c r="D37" s="137">
        <v>102</v>
      </c>
      <c r="E37" s="82" t="s">
        <v>201</v>
      </c>
      <c r="F37" s="81">
        <v>0.2</v>
      </c>
      <c r="G37" s="81">
        <v>0.2</v>
      </c>
    </row>
    <row r="38" spans="1:7" ht="15.75" customHeight="1" x14ac:dyDescent="0.25">
      <c r="A38" s="52" t="s">
        <v>199</v>
      </c>
      <c r="B38" s="81">
        <v>0.13400000000000001</v>
      </c>
      <c r="C38" s="81">
        <v>0.95</v>
      </c>
      <c r="D38" s="137">
        <v>5.53</v>
      </c>
      <c r="E38" s="82" t="s">
        <v>201</v>
      </c>
      <c r="F38" s="81">
        <v>0.2</v>
      </c>
      <c r="G38" s="81">
        <v>0.2</v>
      </c>
    </row>
    <row r="39" spans="1:7" ht="15.75" customHeight="1" x14ac:dyDescent="0.25">
      <c r="A39" s="52" t="s">
        <v>200</v>
      </c>
      <c r="B39" s="81">
        <v>0</v>
      </c>
      <c r="C39" s="81">
        <v>0.95</v>
      </c>
      <c r="D39" s="137">
        <v>1</v>
      </c>
      <c r="E39" s="82" t="s">
        <v>201</v>
      </c>
      <c r="F39" s="81">
        <v>0.2</v>
      </c>
      <c r="G39" s="81">
        <v>0.2</v>
      </c>
    </row>
    <row r="40" spans="1:7" ht="15.75" customHeight="1" x14ac:dyDescent="0.25">
      <c r="F40" s="36"/>
    </row>
  </sheetData>
  <sheetProtection algorithmName="SHA-512" hashValue="0uem3Ve7zfOBwMFCgTPdkaSlBEkOHOjA854XBsJY/Fyh7HDUzCAOtYqUizszxcjO2gCdbZhsUa1q6/pXfY7OGQ==" saltValue="kYo5NFMjSh04cJWoDI5boQ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2" bestFit="1" customWidth="1"/>
    <col min="2" max="2" width="47.9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161</v>
      </c>
      <c r="B1" s="40" t="s">
        <v>207</v>
      </c>
      <c r="C1" s="40" t="s">
        <v>208</v>
      </c>
    </row>
    <row r="2" spans="1:3" x14ac:dyDescent="0.25">
      <c r="A2" s="83" t="s">
        <v>181</v>
      </c>
      <c r="B2" s="80" t="s">
        <v>190</v>
      </c>
      <c r="C2" s="80"/>
    </row>
    <row r="3" spans="1:3" x14ac:dyDescent="0.25">
      <c r="A3" s="83" t="s">
        <v>182</v>
      </c>
      <c r="B3" s="80" t="s">
        <v>190</v>
      </c>
      <c r="C3" s="80"/>
    </row>
    <row r="4" spans="1:3" x14ac:dyDescent="0.25">
      <c r="A4" s="84" t="s">
        <v>192</v>
      </c>
      <c r="B4" s="80" t="s">
        <v>185</v>
      </c>
      <c r="C4" s="80"/>
    </row>
    <row r="5" spans="1:3" x14ac:dyDescent="0.25">
      <c r="A5" s="84" t="s">
        <v>189</v>
      </c>
      <c r="B5" s="80" t="s">
        <v>185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4GOhNMiCeS5sHwgUd5Sh/twhWExmBPN/8sZHH+BgM41Je7ufAK5TI8Oyz2Hmt+J+kPMcasGu0HYZUpZKDgV92w==" saltValue="gqC9aPOXFsBgmkijc2W+T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161</v>
      </c>
    </row>
    <row r="2" spans="1:1" x14ac:dyDescent="0.25">
      <c r="A2" s="48" t="s">
        <v>173</v>
      </c>
    </row>
    <row r="3" spans="1:1" x14ac:dyDescent="0.25">
      <c r="A3" s="48" t="s">
        <v>2</v>
      </c>
    </row>
    <row r="4" spans="1:1" x14ac:dyDescent="0.25">
      <c r="A4" s="48" t="s">
        <v>186</v>
      </c>
    </row>
    <row r="5" spans="1:1" x14ac:dyDescent="0.25">
      <c r="A5" s="48" t="s">
        <v>194</v>
      </c>
    </row>
    <row r="6" spans="1:1" x14ac:dyDescent="0.25">
      <c r="A6" s="48" t="s">
        <v>195</v>
      </c>
    </row>
    <row r="7" spans="1:1" x14ac:dyDescent="0.25">
      <c r="A7" s="48" t="s">
        <v>196</v>
      </c>
    </row>
    <row r="8" spans="1:1" x14ac:dyDescent="0.25">
      <c r="A8" s="48" t="s">
        <v>197</v>
      </c>
    </row>
    <row r="9" spans="1:1" x14ac:dyDescent="0.25">
      <c r="A9" s="48" t="s">
        <v>198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sheetProtection algorithmName="SHA-512" hashValue="Z6xJryZeuUIwY5ebPiSrfA4nvtkZXqGW2HJCP3O640sbMSGCR8RLiH/zaZHmi4rf815hZ5PEoumR3BLF+CbbBQ==" saltValue="GFZmSgK+HGwbldje3nbAt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0</v>
      </c>
      <c r="B1" t="s">
        <v>113</v>
      </c>
      <c r="C1" t="s">
        <v>100</v>
      </c>
      <c r="D1" t="s">
        <v>101</v>
      </c>
      <c r="E1" t="s">
        <v>102</v>
      </c>
      <c r="F1" t="s">
        <v>103</v>
      </c>
    </row>
    <row r="2" spans="1:6" ht="15.75" customHeight="1" x14ac:dyDescent="0.25">
      <c r="A2" s="3" t="s">
        <v>91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5">
      <c r="A3" s="3" t="s">
        <v>210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209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ex+Y5h5qwre3YR0xZQIAKD2CJzodZfQZ6pWpxNArhT6hQy4LvP11dNC4/rq5HO56Dxbjj6Ep9A2wEU1T3w2FNg==" saltValue="TZKLX6zCtp1i2jqPSosm9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topLeftCell="A2"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212</v>
      </c>
      <c r="B1" s="1" t="s">
        <v>161</v>
      </c>
      <c r="C1" s="4" t="s">
        <v>113</v>
      </c>
      <c r="D1" s="4" t="s">
        <v>100</v>
      </c>
      <c r="E1" s="4" t="s">
        <v>101</v>
      </c>
      <c r="F1" s="4" t="s">
        <v>102</v>
      </c>
      <c r="G1" s="4" t="s">
        <v>103</v>
      </c>
      <c r="H1" s="4" t="s">
        <v>126</v>
      </c>
      <c r="I1" s="4" t="s">
        <v>127</v>
      </c>
      <c r="J1" s="4" t="s">
        <v>128</v>
      </c>
      <c r="K1" s="4" t="s">
        <v>129</v>
      </c>
      <c r="L1" s="4" t="s">
        <v>73</v>
      </c>
      <c r="M1" s="4" t="s">
        <v>74</v>
      </c>
      <c r="N1" s="4" t="s">
        <v>75</v>
      </c>
      <c r="O1" s="4" t="s">
        <v>76</v>
      </c>
    </row>
    <row r="2" spans="1:15" ht="15.75" customHeight="1" x14ac:dyDescent="0.3">
      <c r="A2" s="4" t="s">
        <v>90</v>
      </c>
      <c r="B2" s="11" t="s">
        <v>171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172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184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185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189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191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192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206</v>
      </c>
      <c r="C9" s="87">
        <v>0</v>
      </c>
      <c r="D9" s="87">
        <v>0</v>
      </c>
      <c r="E9" s="87">
        <f>food_insecure</f>
        <v>0.28199999999999997</v>
      </c>
      <c r="F9" s="87">
        <f>food_insecure</f>
        <v>0.28199999999999997</v>
      </c>
      <c r="G9" s="87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25">
      <c r="B10" s="11" t="s">
        <v>162</v>
      </c>
      <c r="C10" s="87">
        <v>0</v>
      </c>
      <c r="D10" s="87">
        <f>IF(ISBLANK(comm_deliv), frac_children_health_facility,1)</f>
        <v>0.37</v>
      </c>
      <c r="E10" s="87">
        <f>IF(ISBLANK(comm_deliv), frac_children_health_facility,1)</f>
        <v>0.37</v>
      </c>
      <c r="F10" s="87">
        <f>IF(ISBLANK(comm_deliv), frac_children_health_facility,1)</f>
        <v>0.37</v>
      </c>
      <c r="G10" s="87">
        <f>IF(ISBLANK(comm_deliv), frac_children_health_facility,1)</f>
        <v>0.37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" customHeight="1" x14ac:dyDescent="0.25">
      <c r="B11" s="11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33" t="s">
        <v>199</v>
      </c>
      <c r="C12" s="87">
        <f>diarrhoea_1mo*frac_diarrhea_severe</f>
        <v>0.33200000000000002</v>
      </c>
      <c r="D12" s="87">
        <f>diarrhoea_1_5mo*frac_diarrhea_severe</f>
        <v>0.33200000000000002</v>
      </c>
      <c r="E12" s="87">
        <f>diarrhoea_6_11mo*frac_diarrhea_severe</f>
        <v>1.1279999999999999</v>
      </c>
      <c r="F12" s="87">
        <f>diarrhoea_12_23mo*frac_diarrhea_severe</f>
        <v>1.0860000000000001</v>
      </c>
      <c r="G12" s="87">
        <f>diarrhoea_24_59mo*frac_diarrhea_severe</f>
        <v>0.38200000000000001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11" t="s">
        <v>200</v>
      </c>
      <c r="C13" s="87">
        <v>0</v>
      </c>
      <c r="D13" s="87">
        <v>0</v>
      </c>
      <c r="E13" s="87">
        <v>1</v>
      </c>
      <c r="F13" s="87">
        <v>1</v>
      </c>
      <c r="G13" s="87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25">
      <c r="B14" s="33"/>
    </row>
    <row r="15" spans="1:15" ht="15.75" customHeight="1" x14ac:dyDescent="0.3">
      <c r="A15" s="4" t="s">
        <v>104</v>
      </c>
      <c r="B15" s="33" t="s">
        <v>169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f>food_insecure</f>
        <v>0.28199999999999997</v>
      </c>
      <c r="I15" s="87">
        <f>food_insecure</f>
        <v>0.28199999999999997</v>
      </c>
      <c r="J15" s="87">
        <f>food_insecure</f>
        <v>0.28199999999999997</v>
      </c>
      <c r="K15" s="87">
        <f>food_insecure</f>
        <v>0.28199999999999997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170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v>1</v>
      </c>
      <c r="I16" s="87">
        <v>1</v>
      </c>
      <c r="J16" s="87">
        <v>1</v>
      </c>
      <c r="K16" s="87"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181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 xml:space="preserve"> 1</f>
        <v>1</v>
      </c>
      <c r="I17" s="87">
        <f xml:space="preserve"> 1</f>
        <v>1</v>
      </c>
      <c r="J17" s="87">
        <f xml:space="preserve"> 1</f>
        <v>1</v>
      </c>
      <c r="K17" s="87">
        <f xml:space="preserve"> 1</f>
        <v>1</v>
      </c>
      <c r="L17" s="88">
        <v>0</v>
      </c>
      <c r="M17" s="88">
        <v>0</v>
      </c>
      <c r="N17" s="88">
        <v>0</v>
      </c>
      <c r="O17" s="88">
        <v>0</v>
      </c>
    </row>
    <row r="18" spans="1:15" ht="15.75" customHeight="1" x14ac:dyDescent="0.3">
      <c r="A18" s="4"/>
      <c r="B18" s="11" t="s">
        <v>182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frac_PW_health_facility</f>
        <v>0.51</v>
      </c>
      <c r="I18" s="87">
        <f>frac_PW_health_facility</f>
        <v>0.51</v>
      </c>
      <c r="J18" s="87">
        <f>frac_PW_health_facility</f>
        <v>0.51</v>
      </c>
      <c r="K18" s="87">
        <f>frac_PW_health_facility</f>
        <v>0.51</v>
      </c>
      <c r="L18" s="88">
        <v>0</v>
      </c>
      <c r="M18" s="88">
        <v>0</v>
      </c>
      <c r="N18" s="88">
        <v>0</v>
      </c>
      <c r="O18" s="88">
        <v>0</v>
      </c>
    </row>
    <row r="19" spans="1:15" ht="15" customHeight="1" x14ac:dyDescent="0.25">
      <c r="B19" s="33" t="s">
        <v>2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f>frac_malaria_risk</f>
        <v>1</v>
      </c>
      <c r="I19" s="87">
        <f>frac_malaria_risk</f>
        <v>1</v>
      </c>
      <c r="J19" s="87">
        <f>frac_malaria_risk</f>
        <v>1</v>
      </c>
      <c r="K19" s="87">
        <f>frac_malaria_risk</f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187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11" t="s">
        <v>188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v>1</v>
      </c>
      <c r="I21" s="87">
        <v>1</v>
      </c>
      <c r="J21" s="87">
        <v>1</v>
      </c>
      <c r="K21" s="87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 t="s">
        <v>190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7">
        <f>1</f>
        <v>1</v>
      </c>
      <c r="I22" s="87">
        <f>1</f>
        <v>1</v>
      </c>
      <c r="J22" s="87">
        <f>1</f>
        <v>1</v>
      </c>
      <c r="K22" s="87">
        <f>1</f>
        <v>1</v>
      </c>
      <c r="L22" s="88">
        <v>0</v>
      </c>
      <c r="M22" s="88">
        <v>0</v>
      </c>
      <c r="N22" s="88">
        <v>0</v>
      </c>
      <c r="O22" s="88">
        <v>0</v>
      </c>
    </row>
    <row r="23" spans="1:15" ht="15.75" customHeight="1" x14ac:dyDescent="0.25">
      <c r="B23" s="33"/>
    </row>
    <row r="24" spans="1:15" ht="15.75" customHeight="1" x14ac:dyDescent="0.3">
      <c r="A24" s="58" t="s">
        <v>79</v>
      </c>
      <c r="B24" s="59" t="s">
        <v>173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famplan_unmet_need</f>
        <v>0.221</v>
      </c>
      <c r="M24" s="87">
        <f>famplan_unmet_need</f>
        <v>0.221</v>
      </c>
      <c r="N24" s="87">
        <f>famplan_unmet_need</f>
        <v>0.221</v>
      </c>
      <c r="O24" s="87">
        <f>famplan_unmet_need</f>
        <v>0.221</v>
      </c>
    </row>
    <row r="25" spans="1:15" ht="15.75" customHeight="1" x14ac:dyDescent="0.25">
      <c r="B25" s="59" t="s">
        <v>177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(1-food_insecure)*(0.49)*(1-school_attendance) + food_insecure*(0.7)*(1-school_attendance)</f>
        <v>0.42289939999999993</v>
      </c>
      <c r="M25" s="87">
        <f>(1-food_insecure)*(0.49)+food_insecure*(0.7)</f>
        <v>0.54921999999999993</v>
      </c>
      <c r="N25" s="87">
        <f>(1-food_insecure)*(0.49)+food_insecure*(0.7)</f>
        <v>0.54921999999999993</v>
      </c>
      <c r="O25" s="87">
        <f>(1-food_insecure)*(0.49)+food_insecure*(0.7)</f>
        <v>0.54921999999999993</v>
      </c>
    </row>
    <row r="26" spans="1:15" ht="15.75" customHeight="1" x14ac:dyDescent="0.25">
      <c r="B26" s="59" t="s">
        <v>178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(1-food_insecure)*(0.21)*(1-school_attendance) + food_insecure*(0.3)*(1-school_attendance)</f>
        <v>0.18124259999999998</v>
      </c>
      <c r="M26" s="87">
        <f>(1-food_insecure)*(0.21)+food_insecure*(0.3)</f>
        <v>0.23537999999999998</v>
      </c>
      <c r="N26" s="87">
        <f>(1-food_insecure)*(0.21)+food_insecure*(0.3)</f>
        <v>0.23537999999999998</v>
      </c>
      <c r="O26" s="87">
        <f>(1-food_insecure)*(0.21)+food_insecure*(0.3)</f>
        <v>0.23537999999999998</v>
      </c>
    </row>
    <row r="27" spans="1:15" ht="15.75" customHeight="1" x14ac:dyDescent="0.25">
      <c r="B27" s="59" t="s">
        <v>179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(1-food_insecure)*(0.3)*(1-school_attendance)</f>
        <v>0.16585799999999998</v>
      </c>
      <c r="M27" s="87">
        <f>(1-food_insecure)*(0.3)</f>
        <v>0.21539999999999998</v>
      </c>
      <c r="N27" s="87">
        <f>(1-food_insecure)*(0.3)</f>
        <v>0.21539999999999998</v>
      </c>
      <c r="O27" s="87">
        <f>(1-food_insecure)*(0.3)</f>
        <v>0.21539999999999998</v>
      </c>
    </row>
    <row r="28" spans="1:15" ht="15.75" customHeight="1" x14ac:dyDescent="0.25">
      <c r="B28" s="59" t="s">
        <v>180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7">
        <f>(1-food_insecure)*1*school_attendance + food_insecure*1*school_attendance</f>
        <v>0.23</v>
      </c>
      <c r="M28" s="87">
        <v>0</v>
      </c>
      <c r="N28" s="87">
        <v>0</v>
      </c>
      <c r="O28" s="87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3">
      <c r="A30" s="4" t="s">
        <v>211</v>
      </c>
      <c r="B30" s="11" t="s">
        <v>174</v>
      </c>
      <c r="C30" s="87">
        <v>0</v>
      </c>
      <c r="D30" s="87">
        <v>0</v>
      </c>
      <c r="E30" s="87">
        <f t="shared" ref="E30:O30" si="0">frac_maize</f>
        <v>0.8</v>
      </c>
      <c r="F30" s="87">
        <f t="shared" si="0"/>
        <v>0.8</v>
      </c>
      <c r="G30" s="87">
        <f t="shared" si="0"/>
        <v>0.8</v>
      </c>
      <c r="H30" s="87">
        <f t="shared" si="0"/>
        <v>0.8</v>
      </c>
      <c r="I30" s="87">
        <f t="shared" si="0"/>
        <v>0.8</v>
      </c>
      <c r="J30" s="87">
        <f t="shared" si="0"/>
        <v>0.8</v>
      </c>
      <c r="K30" s="87">
        <f t="shared" si="0"/>
        <v>0.8</v>
      </c>
      <c r="L30" s="87">
        <f t="shared" si="0"/>
        <v>0.8</v>
      </c>
      <c r="M30" s="87">
        <f t="shared" si="0"/>
        <v>0.8</v>
      </c>
      <c r="N30" s="87">
        <f t="shared" si="0"/>
        <v>0.8</v>
      </c>
      <c r="O30" s="87">
        <f t="shared" si="0"/>
        <v>0.8</v>
      </c>
    </row>
    <row r="31" spans="1:15" ht="15.75" customHeight="1" x14ac:dyDescent="0.25">
      <c r="B31" s="11" t="s">
        <v>175</v>
      </c>
      <c r="C31" s="87">
        <v>0</v>
      </c>
      <c r="D31" s="87">
        <v>0</v>
      </c>
      <c r="E31" s="87">
        <f t="shared" ref="E31:O31" si="1">frac_rice</f>
        <v>0.1</v>
      </c>
      <c r="F31" s="87">
        <f t="shared" si="1"/>
        <v>0.1</v>
      </c>
      <c r="G31" s="87">
        <f t="shared" si="1"/>
        <v>0.1</v>
      </c>
      <c r="H31" s="87">
        <f t="shared" si="1"/>
        <v>0.1</v>
      </c>
      <c r="I31" s="87">
        <f t="shared" si="1"/>
        <v>0.1</v>
      </c>
      <c r="J31" s="87">
        <f t="shared" si="1"/>
        <v>0.1</v>
      </c>
      <c r="K31" s="87">
        <f t="shared" si="1"/>
        <v>0.1</v>
      </c>
      <c r="L31" s="87">
        <f t="shared" si="1"/>
        <v>0.1</v>
      </c>
      <c r="M31" s="87">
        <f t="shared" si="1"/>
        <v>0.1</v>
      </c>
      <c r="N31" s="87">
        <f t="shared" si="1"/>
        <v>0.1</v>
      </c>
      <c r="O31" s="87">
        <f t="shared" si="1"/>
        <v>0.1</v>
      </c>
    </row>
    <row r="32" spans="1:15" ht="15.75" customHeight="1" x14ac:dyDescent="0.25">
      <c r="B32" s="11" t="s">
        <v>176</v>
      </c>
      <c r="C32" s="87">
        <v>0</v>
      </c>
      <c r="D32" s="87">
        <v>0</v>
      </c>
      <c r="E32" s="87">
        <f>frac_wheat</f>
        <v>0.1</v>
      </c>
      <c r="F32" s="87">
        <f t="shared" ref="F32:O32" si="2">frac_wheat</f>
        <v>0.1</v>
      </c>
      <c r="G32" s="87">
        <f t="shared" si="2"/>
        <v>0.1</v>
      </c>
      <c r="H32" s="87">
        <f t="shared" si="2"/>
        <v>0.1</v>
      </c>
      <c r="I32" s="87">
        <f t="shared" si="2"/>
        <v>0.1</v>
      </c>
      <c r="J32" s="87">
        <f t="shared" si="2"/>
        <v>0.1</v>
      </c>
      <c r="K32" s="87">
        <f t="shared" si="2"/>
        <v>0.1</v>
      </c>
      <c r="L32" s="87">
        <f t="shared" si="2"/>
        <v>0.1</v>
      </c>
      <c r="M32" s="87">
        <f t="shared" si="2"/>
        <v>0.1</v>
      </c>
      <c r="N32" s="87">
        <f t="shared" si="2"/>
        <v>0.1</v>
      </c>
      <c r="O32" s="87">
        <f t="shared" si="2"/>
        <v>0.1</v>
      </c>
    </row>
    <row r="33" spans="1:15" ht="15.75" customHeight="1" x14ac:dyDescent="0.25">
      <c r="B33" s="11" t="s">
        <v>183</v>
      </c>
      <c r="C33" s="87">
        <v>0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11" t="s">
        <v>186</v>
      </c>
      <c r="C34" s="87">
        <f t="shared" ref="C34:O34" si="3">frac_malaria_risk</f>
        <v>1</v>
      </c>
      <c r="D34" s="87">
        <f t="shared" si="3"/>
        <v>1</v>
      </c>
      <c r="E34" s="87">
        <f t="shared" si="3"/>
        <v>1</v>
      </c>
      <c r="F34" s="87">
        <f t="shared" si="3"/>
        <v>1</v>
      </c>
      <c r="G34" s="87">
        <f t="shared" si="3"/>
        <v>1</v>
      </c>
      <c r="H34" s="87">
        <f t="shared" si="3"/>
        <v>1</v>
      </c>
      <c r="I34" s="87">
        <f t="shared" si="3"/>
        <v>1</v>
      </c>
      <c r="J34" s="87">
        <f t="shared" si="3"/>
        <v>1</v>
      </c>
      <c r="K34" s="87">
        <f t="shared" si="3"/>
        <v>1</v>
      </c>
      <c r="L34" s="87">
        <f t="shared" si="3"/>
        <v>1</v>
      </c>
      <c r="M34" s="87">
        <f t="shared" si="3"/>
        <v>1</v>
      </c>
      <c r="N34" s="87">
        <f t="shared" si="3"/>
        <v>1</v>
      </c>
      <c r="O34" s="87">
        <f t="shared" si="3"/>
        <v>1</v>
      </c>
    </row>
    <row r="35" spans="1:15" ht="15.75" customHeight="1" x14ac:dyDescent="0.25">
      <c r="B35" s="33" t="s">
        <v>194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A36" s="5"/>
      <c r="B36" s="33" t="s">
        <v>195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196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s="5" customFormat="1" ht="15.75" customHeight="1" x14ac:dyDescent="0.25">
      <c r="B39" s="33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33"/>
    </row>
  </sheetData>
  <sheetProtection algorithmName="SHA-512" hashValue="9mN7pNPoam53AHfQH7+2sv+E2O9x1HzsZnIuc3Zb5rMhhCWEqQFo8MJSfcQxNQClIrQOWfdlZ3+MJSb8e66Nwg==" saltValue="pdBK8h/7DGu3rknbIgdXTQ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213</v>
      </c>
    </row>
    <row r="4" spans="1:1" x14ac:dyDescent="0.25">
      <c r="A4" s="12" t="s">
        <v>214</v>
      </c>
    </row>
  </sheetData>
  <sheetProtection algorithmName="SHA-512" hashValue="S1lHs5eIIIlfFTAxEPmv0wR+SQQsUUwpNKjjyy86XyZSx7ihXyn7zsmYvC2iFpjY8+qRvkYzEX/uKFRfONAIDA==" saltValue="3Ggp/Ay0ipEsC97Ck1EEE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216</v>
      </c>
      <c r="B1" s="40" t="s">
        <v>215</v>
      </c>
      <c r="C1" s="40" t="s">
        <v>5</v>
      </c>
      <c r="D1" s="40" t="s">
        <v>148</v>
      </c>
      <c r="E1" s="40" t="s">
        <v>225</v>
      </c>
    </row>
    <row r="2" spans="1:5" ht="14" x14ac:dyDescent="0.3">
      <c r="A2" s="39" t="s">
        <v>217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218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219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220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221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222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223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224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sheetProtection algorithmName="SHA-512" hashValue="BKBwskuY+RT7bybP4NtmQKVKr97tCrv/nthHz8hz0YnAtUCJvjSOmDs/rLMNmhuUn4E4ciK6X1zyGLf0YvQIeA==" saltValue="rT6mEAMKDaZtclv1+SByF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212</v>
      </c>
      <c r="B1" s="89" t="s">
        <v>161</v>
      </c>
      <c r="C1" s="56" t="s">
        <v>113</v>
      </c>
      <c r="D1" s="56" t="s">
        <v>100</v>
      </c>
      <c r="E1" s="56" t="s">
        <v>101</v>
      </c>
      <c r="F1" s="56" t="s">
        <v>102</v>
      </c>
      <c r="G1" s="56" t="s">
        <v>103</v>
      </c>
      <c r="H1" s="56" t="s">
        <v>126</v>
      </c>
      <c r="I1" s="56" t="s">
        <v>127</v>
      </c>
      <c r="J1" s="56" t="s">
        <v>128</v>
      </c>
      <c r="K1" s="56" t="s">
        <v>129</v>
      </c>
      <c r="L1" s="56" t="s">
        <v>73</v>
      </c>
      <c r="M1" s="56" t="s">
        <v>74</v>
      </c>
      <c r="N1" s="56" t="s">
        <v>75</v>
      </c>
      <c r="O1" s="56" t="s">
        <v>76</v>
      </c>
    </row>
    <row r="2" spans="1:15" ht="15.75" customHeight="1" x14ac:dyDescent="0.35">
      <c r="A2" s="56" t="s">
        <v>90</v>
      </c>
      <c r="B2" s="52" t="s">
        <v>171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5">
      <c r="B3" s="52" t="s">
        <v>172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5">
      <c r="B4" s="52" t="s">
        <v>7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5">
      <c r="B5" s="52" t="s">
        <v>10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5">
      <c r="B6" s="52" t="s">
        <v>11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5">
      <c r="B7" s="52" t="s">
        <v>184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5">
      <c r="B8" s="52" t="s">
        <v>185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5">
      <c r="B9" s="52" t="s">
        <v>189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5">
      <c r="B10" s="52" t="s">
        <v>191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5">
      <c r="B11" s="52" t="s">
        <v>192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5">
      <c r="B12" s="52" t="s">
        <v>206</v>
      </c>
      <c r="C12" s="133">
        <v>0</v>
      </c>
      <c r="D12" s="133">
        <v>0</v>
      </c>
      <c r="E12" s="133">
        <v>1</v>
      </c>
      <c r="F12" s="133">
        <v>1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5">
      <c r="B13" s="52" t="s">
        <v>162</v>
      </c>
      <c r="C13" s="133">
        <v>0</v>
      </c>
      <c r="D13" s="133">
        <v>1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5">
      <c r="B14" s="52" t="s">
        <v>193</v>
      </c>
      <c r="C14" s="133">
        <v>0</v>
      </c>
      <c r="D14" s="133">
        <v>0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5">
      <c r="B15" s="52" t="s">
        <v>199</v>
      </c>
      <c r="C15" s="133">
        <v>1</v>
      </c>
      <c r="D15" s="133">
        <v>1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5">
      <c r="B16" s="52" t="s">
        <v>200</v>
      </c>
      <c r="C16" s="133">
        <v>0</v>
      </c>
      <c r="D16" s="133">
        <v>0</v>
      </c>
      <c r="E16" s="133">
        <v>1</v>
      </c>
      <c r="F16" s="133">
        <v>1</v>
      </c>
      <c r="G16" s="133">
        <v>1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</row>
    <row r="17" spans="1:16" ht="15.75" customHeight="1" x14ac:dyDescent="0.35">
      <c r="B17" s="52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6" ht="15.75" customHeight="1" x14ac:dyDescent="0.35">
      <c r="A18" s="56" t="s">
        <v>104</v>
      </c>
      <c r="B18" s="52" t="s">
        <v>169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5">
      <c r="A19" s="56"/>
      <c r="B19" s="52" t="s">
        <v>170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5">
      <c r="B20" s="90" t="s">
        <v>181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5">
      <c r="B21" s="90" t="s">
        <v>182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5">
      <c r="B22" s="91" t="s">
        <v>2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5">
      <c r="B23" s="52" t="s">
        <v>187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5">
      <c r="B24" s="52" t="s">
        <v>188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5">
      <c r="B25" s="52" t="s">
        <v>190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1</v>
      </c>
      <c r="I25" s="133">
        <v>1</v>
      </c>
      <c r="J25" s="133">
        <v>1</v>
      </c>
      <c r="K25" s="133">
        <v>1</v>
      </c>
      <c r="L25" s="133">
        <v>0</v>
      </c>
      <c r="M25" s="133">
        <v>0</v>
      </c>
      <c r="N25" s="133">
        <v>0</v>
      </c>
      <c r="O25" s="133">
        <v>0</v>
      </c>
    </row>
    <row r="26" spans="1:16" ht="15.75" customHeight="1" x14ac:dyDescent="0.35">
      <c r="B26" s="5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</row>
    <row r="27" spans="1:16" ht="16" customHeight="1" x14ac:dyDescent="0.35">
      <c r="A27" s="56" t="s">
        <v>79</v>
      </c>
      <c r="B27" s="52" t="s">
        <v>173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0</v>
      </c>
      <c r="N27" s="133">
        <v>0</v>
      </c>
      <c r="O27" s="133">
        <v>0</v>
      </c>
      <c r="P27" s="92"/>
    </row>
    <row r="28" spans="1:16" ht="15.75" customHeight="1" x14ac:dyDescent="0.35">
      <c r="B28" s="59" t="s">
        <v>177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5">
      <c r="A29" s="56"/>
      <c r="B29" s="59" t="s">
        <v>178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5">
      <c r="B30" s="59" t="s">
        <v>179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1</v>
      </c>
      <c r="N30" s="133">
        <v>1</v>
      </c>
      <c r="O30" s="133">
        <v>1</v>
      </c>
    </row>
    <row r="31" spans="1:16" ht="15.75" customHeight="1" x14ac:dyDescent="0.35">
      <c r="B31" s="59" t="s">
        <v>180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1</v>
      </c>
      <c r="M31" s="133">
        <v>0</v>
      </c>
      <c r="N31" s="133">
        <v>0</v>
      </c>
      <c r="O31" s="133">
        <v>0</v>
      </c>
    </row>
    <row r="32" spans="1:16" ht="15.75" customHeight="1" x14ac:dyDescent="0.35">
      <c r="B32" s="52"/>
      <c r="C32" s="130"/>
      <c r="D32" s="130"/>
      <c r="E32" s="131"/>
      <c r="F32" s="131"/>
      <c r="G32" s="131"/>
      <c r="H32" s="131"/>
      <c r="I32" s="131"/>
      <c r="J32" s="129"/>
      <c r="K32" s="129"/>
      <c r="L32" s="129"/>
      <c r="M32" s="129"/>
      <c r="N32" s="129"/>
      <c r="O32" s="129"/>
    </row>
    <row r="33" spans="1:15" ht="15.75" customHeight="1" x14ac:dyDescent="0.35">
      <c r="A33" s="56" t="s">
        <v>211</v>
      </c>
      <c r="B33" s="52" t="s">
        <v>174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5">
      <c r="B34" s="52" t="s">
        <v>175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5">
      <c r="B35" s="52" t="s">
        <v>176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5">
      <c r="B36" s="52" t="s">
        <v>183</v>
      </c>
      <c r="C36" s="133">
        <v>1</v>
      </c>
      <c r="D36" s="133">
        <v>0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5">
      <c r="B37" s="52" t="s">
        <v>186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ht="15.75" customHeight="1" x14ac:dyDescent="0.35">
      <c r="A38" s="93"/>
      <c r="B38" s="52" t="s">
        <v>194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5">
      <c r="B39" s="52" t="s">
        <v>195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5">
      <c r="B40" s="52" t="s">
        <v>196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s="93" customFormat="1" ht="15.75" customHeight="1" x14ac:dyDescent="0.35">
      <c r="B41" s="52" t="s">
        <v>197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  <row r="42" spans="1:15" ht="15" customHeight="1" x14ac:dyDescent="0.35">
      <c r="B42" s="52" t="s">
        <v>198</v>
      </c>
      <c r="C42" s="133">
        <v>1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33">
        <v>1</v>
      </c>
      <c r="J42" s="133">
        <v>1</v>
      </c>
      <c r="K42" s="133">
        <v>1</v>
      </c>
      <c r="L42" s="133">
        <v>1</v>
      </c>
      <c r="M42" s="133">
        <v>1</v>
      </c>
      <c r="N42" s="133">
        <v>1</v>
      </c>
      <c r="O42" s="133">
        <v>1</v>
      </c>
    </row>
  </sheetData>
  <sheetProtection algorithmName="SHA-512" hashValue="iniQAcQIE2s9FDtVlCKzCquVttUtg7pSC0CCg3bO/7dzkgRNVOTLg7o+jv7HildRgaky1/JnGVAtdcImNdoJbA==" saltValue="ZT1GNiVXAmMfGf9G1Wn6v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161</v>
      </c>
      <c r="B1" s="35" t="s">
        <v>226</v>
      </c>
      <c r="C1" s="35" t="s">
        <v>125</v>
      </c>
      <c r="D1" s="35" t="s">
        <v>227</v>
      </c>
      <c r="E1" s="35" t="s">
        <v>228</v>
      </c>
      <c r="F1" s="35" t="s">
        <v>132</v>
      </c>
      <c r="G1" s="35" t="s">
        <v>91</v>
      </c>
      <c r="H1" s="35" t="s">
        <v>47</v>
      </c>
      <c r="I1" s="35" t="s">
        <v>229</v>
      </c>
      <c r="J1" s="35" t="s">
        <v>40</v>
      </c>
      <c r="K1" s="35" t="s">
        <v>72</v>
      </c>
    </row>
    <row r="2" spans="1:11" x14ac:dyDescent="0.25">
      <c r="A2" s="52" t="s">
        <v>169</v>
      </c>
      <c r="B2" s="133"/>
      <c r="C2" s="133"/>
      <c r="D2" s="133"/>
      <c r="E2" s="133"/>
      <c r="F2" s="133"/>
      <c r="G2" s="133"/>
      <c r="H2" s="133"/>
      <c r="I2" s="133" t="s">
        <v>9</v>
      </c>
      <c r="J2" s="133"/>
      <c r="K2" s="133"/>
    </row>
    <row r="3" spans="1:11" x14ac:dyDescent="0.25">
      <c r="A3" s="52" t="s">
        <v>170</v>
      </c>
      <c r="B3" s="133"/>
      <c r="C3" s="133"/>
      <c r="D3" s="133"/>
      <c r="E3" s="133"/>
      <c r="F3" s="133"/>
      <c r="G3" s="133"/>
      <c r="H3" s="133" t="s">
        <v>9</v>
      </c>
      <c r="I3" s="133"/>
      <c r="J3" s="133"/>
      <c r="K3" s="133"/>
    </row>
    <row r="4" spans="1:11" x14ac:dyDescent="0.25">
      <c r="A4" s="52" t="s">
        <v>171</v>
      </c>
      <c r="B4" s="133"/>
      <c r="C4" s="133"/>
      <c r="D4" s="133" t="s">
        <v>9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172</v>
      </c>
      <c r="B5" s="133"/>
      <c r="C5" s="133" t="s">
        <v>9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173</v>
      </c>
      <c r="B6" s="133"/>
      <c r="C6" s="133"/>
      <c r="D6" s="133"/>
      <c r="E6" s="133"/>
      <c r="F6" s="133"/>
      <c r="G6" s="133"/>
      <c r="H6" s="133"/>
      <c r="I6" s="133"/>
      <c r="J6" s="133" t="s">
        <v>9</v>
      </c>
      <c r="K6" s="133" t="s">
        <v>9</v>
      </c>
    </row>
    <row r="7" spans="1:11" x14ac:dyDescent="0.25">
      <c r="A7" s="52" t="s">
        <v>174</v>
      </c>
      <c r="B7" s="133"/>
      <c r="C7" s="133" t="s">
        <v>9</v>
      </c>
      <c r="D7" s="133"/>
      <c r="E7" s="133"/>
      <c r="F7" s="133"/>
      <c r="G7" s="133"/>
      <c r="H7" s="133" t="s">
        <v>9</v>
      </c>
      <c r="I7" s="133"/>
      <c r="J7" s="133"/>
      <c r="K7" s="133"/>
    </row>
    <row r="8" spans="1:11" x14ac:dyDescent="0.25">
      <c r="A8" s="52" t="s">
        <v>175</v>
      </c>
      <c r="B8" s="133"/>
      <c r="C8" s="133" t="s">
        <v>9</v>
      </c>
      <c r="D8" s="133"/>
      <c r="E8" s="133"/>
      <c r="F8" s="133"/>
      <c r="G8" s="133"/>
      <c r="H8" s="133" t="s">
        <v>9</v>
      </c>
      <c r="I8" s="133"/>
      <c r="J8" s="133"/>
      <c r="K8" s="133"/>
    </row>
    <row r="9" spans="1:11" x14ac:dyDescent="0.25">
      <c r="A9" s="52" t="s">
        <v>176</v>
      </c>
      <c r="B9" s="133"/>
      <c r="C9" s="133" t="s">
        <v>9</v>
      </c>
      <c r="D9" s="133"/>
      <c r="E9" s="133"/>
      <c r="F9" s="133"/>
      <c r="G9" s="133"/>
      <c r="H9" s="133" t="s">
        <v>9</v>
      </c>
      <c r="I9" s="133"/>
      <c r="J9" s="133"/>
      <c r="K9" s="133"/>
    </row>
    <row r="10" spans="1:11" x14ac:dyDescent="0.25">
      <c r="A10" s="59" t="s">
        <v>177</v>
      </c>
      <c r="B10" s="133"/>
      <c r="C10" s="133" t="s">
        <v>9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178</v>
      </c>
      <c r="B11" s="133"/>
      <c r="C11" s="133" t="s">
        <v>9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179</v>
      </c>
      <c r="B12" s="133"/>
      <c r="C12" s="133" t="s">
        <v>9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180</v>
      </c>
      <c r="B13" s="133"/>
      <c r="C13" s="133" t="s">
        <v>9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181</v>
      </c>
      <c r="B14" s="133"/>
      <c r="C14" s="133" t="s">
        <v>9</v>
      </c>
      <c r="D14" s="133"/>
      <c r="E14" s="133"/>
      <c r="F14" s="133"/>
      <c r="G14" s="133"/>
      <c r="H14" s="133"/>
      <c r="I14" s="133" t="s">
        <v>9</v>
      </c>
      <c r="J14" s="133"/>
      <c r="K14" s="133"/>
    </row>
    <row r="15" spans="1:11" x14ac:dyDescent="0.25">
      <c r="A15" s="90" t="s">
        <v>182</v>
      </c>
      <c r="B15" s="133"/>
      <c r="C15" s="133" t="s">
        <v>9</v>
      </c>
      <c r="D15" s="133"/>
      <c r="E15" s="133"/>
      <c r="F15" s="133"/>
      <c r="G15" s="133"/>
      <c r="H15" s="133"/>
      <c r="I15" s="133" t="s">
        <v>9</v>
      </c>
      <c r="J15" s="133"/>
      <c r="K15" s="133"/>
    </row>
    <row r="16" spans="1:11" x14ac:dyDescent="0.25">
      <c r="A16" s="52" t="s">
        <v>2</v>
      </c>
      <c r="B16" s="133"/>
      <c r="C16" s="133" t="s">
        <v>9</v>
      </c>
      <c r="D16" s="133"/>
      <c r="E16" s="133"/>
      <c r="F16" s="133"/>
      <c r="G16" s="133"/>
      <c r="H16" s="133" t="s">
        <v>9</v>
      </c>
      <c r="I16" s="133" t="s">
        <v>9</v>
      </c>
      <c r="J16" s="133"/>
      <c r="K16" s="133"/>
    </row>
    <row r="17" spans="1:11" x14ac:dyDescent="0.25">
      <c r="A17" s="52" t="s">
        <v>183</v>
      </c>
      <c r="B17" s="133"/>
      <c r="C17" s="133" t="s">
        <v>9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7</v>
      </c>
      <c r="B18" s="133" t="s">
        <v>9</v>
      </c>
      <c r="C18" s="133"/>
      <c r="D18" s="133"/>
      <c r="E18" s="133"/>
      <c r="F18" s="133" t="s">
        <v>9</v>
      </c>
      <c r="G18" s="133"/>
      <c r="H18" s="133"/>
      <c r="I18" s="133"/>
      <c r="J18" s="133"/>
      <c r="K18" s="133"/>
    </row>
    <row r="19" spans="1:11" x14ac:dyDescent="0.25">
      <c r="A19" s="52" t="s">
        <v>10</v>
      </c>
      <c r="B19" s="133" t="s">
        <v>9</v>
      </c>
      <c r="C19" s="133"/>
      <c r="D19" s="133"/>
      <c r="E19" s="133"/>
      <c r="F19" s="133" t="s">
        <v>9</v>
      </c>
      <c r="G19" s="133"/>
      <c r="H19" s="133"/>
      <c r="I19" s="133"/>
      <c r="J19" s="133"/>
      <c r="K19" s="133"/>
    </row>
    <row r="20" spans="1:11" x14ac:dyDescent="0.25">
      <c r="A20" s="52" t="s">
        <v>11</v>
      </c>
      <c r="B20" s="133" t="s">
        <v>9</v>
      </c>
      <c r="C20" s="133"/>
      <c r="D20" s="133"/>
      <c r="E20" s="133"/>
      <c r="F20" s="133" t="s">
        <v>9</v>
      </c>
      <c r="G20" s="133"/>
      <c r="H20" s="133"/>
      <c r="I20" s="133"/>
      <c r="J20" s="133"/>
      <c r="K20" s="133"/>
    </row>
    <row r="21" spans="1:11" x14ac:dyDescent="0.25">
      <c r="A21" s="52" t="s">
        <v>184</v>
      </c>
      <c r="B21" s="133"/>
      <c r="C21" s="133"/>
      <c r="D21" s="133"/>
      <c r="E21" s="133"/>
      <c r="F21" s="133"/>
      <c r="G21" s="133"/>
      <c r="H21" s="133" t="s">
        <v>9</v>
      </c>
      <c r="I21" s="133" t="s">
        <v>9</v>
      </c>
      <c r="J21" s="133"/>
      <c r="K21" s="133"/>
    </row>
    <row r="22" spans="1:11" x14ac:dyDescent="0.25">
      <c r="A22" s="52" t="s">
        <v>185</v>
      </c>
      <c r="B22" s="133" t="s">
        <v>9</v>
      </c>
      <c r="C22" s="133" t="s">
        <v>9</v>
      </c>
      <c r="D22" s="133" t="s">
        <v>9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186</v>
      </c>
      <c r="B23" s="133"/>
      <c r="C23" s="133" t="s">
        <v>9</v>
      </c>
      <c r="D23" s="133"/>
      <c r="E23" s="133"/>
      <c r="F23" s="133"/>
      <c r="G23" s="133"/>
      <c r="H23" s="133"/>
      <c r="I23" s="133" t="s">
        <v>9</v>
      </c>
      <c r="J23" s="133"/>
      <c r="K23" s="133"/>
    </row>
    <row r="24" spans="1:11" x14ac:dyDescent="0.25">
      <c r="A24" s="52" t="s">
        <v>187</v>
      </c>
      <c r="B24" s="133"/>
      <c r="C24" s="133"/>
      <c r="D24" s="133"/>
      <c r="E24" s="133"/>
      <c r="F24" s="133"/>
      <c r="G24" s="133"/>
      <c r="H24" s="133" t="s">
        <v>9</v>
      </c>
      <c r="I24" s="133"/>
      <c r="J24" s="133"/>
      <c r="K24" s="133"/>
    </row>
    <row r="25" spans="1:11" x14ac:dyDescent="0.25">
      <c r="A25" s="52" t="s">
        <v>188</v>
      </c>
      <c r="B25" s="133"/>
      <c r="C25" s="133"/>
      <c r="D25" s="133"/>
      <c r="E25" s="133"/>
      <c r="F25" s="133"/>
      <c r="G25" s="133"/>
      <c r="H25" s="133" t="s">
        <v>9</v>
      </c>
      <c r="I25" s="133"/>
      <c r="J25" s="133"/>
      <c r="K25" s="133"/>
    </row>
    <row r="26" spans="1:11" x14ac:dyDescent="0.25">
      <c r="A26" s="52" t="s">
        <v>189</v>
      </c>
      <c r="B26" s="133"/>
      <c r="C26" s="133" t="s">
        <v>9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190</v>
      </c>
      <c r="B27" s="133"/>
      <c r="C27" s="133" t="s">
        <v>9</v>
      </c>
      <c r="D27" s="133"/>
      <c r="E27" s="133"/>
      <c r="F27" s="133"/>
      <c r="G27" s="133"/>
      <c r="H27" s="133"/>
      <c r="I27" s="133" t="s">
        <v>9</v>
      </c>
      <c r="J27" s="133"/>
      <c r="K27" s="133"/>
    </row>
    <row r="28" spans="1:11" x14ac:dyDescent="0.25">
      <c r="A28" s="52" t="s">
        <v>191</v>
      </c>
      <c r="B28" s="133"/>
      <c r="C28" s="133"/>
      <c r="D28" s="133"/>
      <c r="E28" s="133"/>
      <c r="F28" s="133"/>
      <c r="G28" s="133"/>
      <c r="H28" s="133" t="s">
        <v>9</v>
      </c>
      <c r="I28" s="133"/>
      <c r="J28" s="133"/>
      <c r="K28" s="133"/>
    </row>
    <row r="29" spans="1:11" x14ac:dyDescent="0.25">
      <c r="A29" s="52" t="s">
        <v>192</v>
      </c>
      <c r="B29" s="133" t="s">
        <v>9</v>
      </c>
      <c r="C29" s="133"/>
      <c r="D29" s="133" t="s">
        <v>9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206</v>
      </c>
      <c r="B30" s="133" t="s">
        <v>9</v>
      </c>
      <c r="C30" s="133" t="s">
        <v>9</v>
      </c>
      <c r="D30" s="133" t="s">
        <v>9</v>
      </c>
      <c r="E30" s="133"/>
      <c r="F30" s="133"/>
      <c r="G30" s="133"/>
      <c r="H30" s="133"/>
      <c r="I30" s="133"/>
      <c r="J30" s="133"/>
      <c r="K30" s="133"/>
    </row>
    <row r="31" spans="1:11" x14ac:dyDescent="0.25">
      <c r="A31" s="52" t="s">
        <v>162</v>
      </c>
      <c r="B31" s="133"/>
      <c r="C31" s="133"/>
      <c r="D31" s="133"/>
      <c r="E31" s="133" t="s">
        <v>9</v>
      </c>
      <c r="F31" s="133"/>
      <c r="G31" s="133"/>
      <c r="H31" s="133"/>
      <c r="I31" s="133"/>
      <c r="J31" s="133"/>
      <c r="K31" s="133"/>
    </row>
    <row r="32" spans="1:11" x14ac:dyDescent="0.25">
      <c r="A32" s="52" t="s">
        <v>193</v>
      </c>
      <c r="B32" s="133"/>
      <c r="C32" s="133"/>
      <c r="D32" s="133"/>
      <c r="E32" s="133"/>
      <c r="F32" s="133"/>
      <c r="G32" s="133" t="s">
        <v>9</v>
      </c>
      <c r="H32" s="133" t="s">
        <v>9</v>
      </c>
      <c r="I32" s="133"/>
      <c r="J32" s="133"/>
      <c r="K32" s="133"/>
    </row>
    <row r="33" spans="1:11" x14ac:dyDescent="0.25">
      <c r="A33" s="52" t="s">
        <v>194</v>
      </c>
      <c r="B33" s="133"/>
      <c r="C33" s="133"/>
      <c r="D33" s="133"/>
      <c r="E33" s="133"/>
      <c r="F33" s="133"/>
      <c r="G33" s="133" t="s">
        <v>9</v>
      </c>
      <c r="H33" s="133" t="s">
        <v>9</v>
      </c>
      <c r="I33" s="133"/>
      <c r="J33" s="133"/>
      <c r="K33" s="133"/>
    </row>
    <row r="34" spans="1:11" x14ac:dyDescent="0.25">
      <c r="A34" s="52" t="s">
        <v>195</v>
      </c>
      <c r="B34" s="133"/>
      <c r="C34" s="133"/>
      <c r="D34" s="133"/>
      <c r="E34" s="133"/>
      <c r="F34" s="133"/>
      <c r="G34" s="133" t="s">
        <v>9</v>
      </c>
      <c r="H34" s="133" t="s">
        <v>9</v>
      </c>
      <c r="I34" s="133"/>
      <c r="J34" s="133"/>
      <c r="K34" s="133"/>
    </row>
    <row r="35" spans="1:11" x14ac:dyDescent="0.25">
      <c r="A35" s="52" t="s">
        <v>196</v>
      </c>
      <c r="B35" s="133"/>
      <c r="C35" s="133"/>
      <c r="D35" s="133"/>
      <c r="E35" s="133"/>
      <c r="F35" s="133"/>
      <c r="G35" s="133" t="s">
        <v>9</v>
      </c>
      <c r="H35" s="133" t="s">
        <v>9</v>
      </c>
      <c r="I35" s="133"/>
      <c r="J35" s="133"/>
      <c r="K35" s="133"/>
    </row>
    <row r="36" spans="1:11" x14ac:dyDescent="0.25">
      <c r="A36" s="52" t="s">
        <v>197</v>
      </c>
      <c r="B36" s="133"/>
      <c r="C36" s="133"/>
      <c r="D36" s="133"/>
      <c r="E36" s="133"/>
      <c r="F36" s="133"/>
      <c r="G36" s="133" t="s">
        <v>9</v>
      </c>
      <c r="H36" s="133" t="s">
        <v>9</v>
      </c>
      <c r="I36" s="133"/>
      <c r="J36" s="133"/>
      <c r="K36" s="133"/>
    </row>
    <row r="37" spans="1:11" x14ac:dyDescent="0.25">
      <c r="A37" s="52" t="s">
        <v>198</v>
      </c>
      <c r="B37" s="133"/>
      <c r="C37" s="133"/>
      <c r="D37" s="133"/>
      <c r="E37" s="133"/>
      <c r="F37" s="133"/>
      <c r="G37" s="133" t="s">
        <v>9</v>
      </c>
      <c r="H37" s="133" t="s">
        <v>9</v>
      </c>
      <c r="I37" s="133"/>
      <c r="J37" s="133"/>
      <c r="K37" s="133"/>
    </row>
    <row r="38" spans="1:11" x14ac:dyDescent="0.25">
      <c r="A38" s="52" t="s">
        <v>199</v>
      </c>
      <c r="B38" s="133"/>
      <c r="C38" s="133"/>
      <c r="D38" s="133"/>
      <c r="E38" s="133"/>
      <c r="F38" s="133"/>
      <c r="G38" s="133"/>
      <c r="H38" s="133" t="s">
        <v>9</v>
      </c>
      <c r="I38" s="133"/>
      <c r="J38" s="133"/>
      <c r="K38" s="133"/>
    </row>
    <row r="39" spans="1:11" x14ac:dyDescent="0.25">
      <c r="A39" s="52" t="s">
        <v>200</v>
      </c>
      <c r="B39" s="133" t="s">
        <v>9</v>
      </c>
      <c r="C39" s="133"/>
      <c r="D39" s="133"/>
      <c r="E39" s="133"/>
      <c r="F39" s="133"/>
      <c r="G39" s="133" t="s">
        <v>9</v>
      </c>
      <c r="H39" s="133" t="s">
        <v>9</v>
      </c>
      <c r="I39" s="133"/>
      <c r="J39" s="133"/>
      <c r="K39" s="133"/>
    </row>
  </sheetData>
  <sheetProtection algorithmName="SHA-512" hashValue="nAoh9YTUxttq475A/mGBphXhDtH9qGQ8XhjHlmMJer6msbl/Sp5LdOrGAFmGSSbDZqeJtttZNMEf9uDnvpexUQ==" saltValue="jdoMgqVQWrKwogcOJb3b4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230</v>
      </c>
      <c r="B1" s="35" t="s">
        <v>226</v>
      </c>
      <c r="C1" s="35" t="s">
        <v>125</v>
      </c>
      <c r="D1" s="35" t="s">
        <v>227</v>
      </c>
      <c r="E1" s="35" t="s">
        <v>228</v>
      </c>
      <c r="F1" s="35" t="s">
        <v>132</v>
      </c>
      <c r="G1" s="35" t="s">
        <v>91</v>
      </c>
      <c r="H1" s="35" t="s">
        <v>47</v>
      </c>
      <c r="I1" s="35" t="s">
        <v>229</v>
      </c>
      <c r="J1" s="35" t="s">
        <v>40</v>
      </c>
      <c r="K1" s="35" t="s">
        <v>72</v>
      </c>
    </row>
    <row r="2" spans="1:11" x14ac:dyDescent="0.25">
      <c r="A2" s="35" t="s">
        <v>113</v>
      </c>
      <c r="B2" s="133" t="s">
        <v>9</v>
      </c>
      <c r="C2" s="133" t="s">
        <v>9</v>
      </c>
      <c r="D2" s="133" t="s">
        <v>9</v>
      </c>
      <c r="E2" s="133" t="s">
        <v>9</v>
      </c>
      <c r="F2" s="133" t="s">
        <v>9</v>
      </c>
      <c r="G2" s="133" t="s">
        <v>9</v>
      </c>
      <c r="H2" s="133" t="s">
        <v>9</v>
      </c>
      <c r="I2" s="133"/>
      <c r="J2" s="133"/>
      <c r="K2" s="133"/>
    </row>
    <row r="3" spans="1:11" x14ac:dyDescent="0.25">
      <c r="A3" s="35" t="s">
        <v>100</v>
      </c>
      <c r="B3" s="133" t="s">
        <v>9</v>
      </c>
      <c r="C3" s="133" t="s">
        <v>9</v>
      </c>
      <c r="D3" s="133" t="s">
        <v>9</v>
      </c>
      <c r="E3" s="133" t="s">
        <v>9</v>
      </c>
      <c r="F3" s="133" t="s">
        <v>9</v>
      </c>
      <c r="G3" s="133" t="s">
        <v>9</v>
      </c>
      <c r="H3" s="133" t="s">
        <v>9</v>
      </c>
      <c r="I3" s="133"/>
      <c r="J3" s="133"/>
      <c r="K3" s="133"/>
    </row>
    <row r="4" spans="1:11" x14ac:dyDescent="0.25">
      <c r="A4" s="35" t="s">
        <v>101</v>
      </c>
      <c r="B4" s="133" t="s">
        <v>9</v>
      </c>
      <c r="C4" s="133" t="s">
        <v>9</v>
      </c>
      <c r="D4" s="133" t="s">
        <v>9</v>
      </c>
      <c r="E4" s="133" t="s">
        <v>9</v>
      </c>
      <c r="F4" s="133" t="s">
        <v>9</v>
      </c>
      <c r="G4" s="133" t="s">
        <v>9</v>
      </c>
      <c r="H4" s="133" t="s">
        <v>9</v>
      </c>
      <c r="I4" s="133"/>
      <c r="J4" s="133"/>
      <c r="K4" s="133"/>
    </row>
    <row r="5" spans="1:11" x14ac:dyDescent="0.25">
      <c r="A5" s="35" t="s">
        <v>102</v>
      </c>
      <c r="B5" s="133" t="s">
        <v>9</v>
      </c>
      <c r="C5" s="133" t="s">
        <v>9</v>
      </c>
      <c r="D5" s="133" t="s">
        <v>9</v>
      </c>
      <c r="E5" s="133" t="s">
        <v>9</v>
      </c>
      <c r="F5" s="133" t="s">
        <v>9</v>
      </c>
      <c r="G5" s="133" t="s">
        <v>9</v>
      </c>
      <c r="H5" s="133" t="s">
        <v>9</v>
      </c>
      <c r="I5" s="133"/>
      <c r="J5" s="133"/>
      <c r="K5" s="133"/>
    </row>
    <row r="6" spans="1:11" x14ac:dyDescent="0.25">
      <c r="A6" s="35" t="s">
        <v>103</v>
      </c>
      <c r="B6" s="133" t="s">
        <v>9</v>
      </c>
      <c r="C6" s="133" t="s">
        <v>9</v>
      </c>
      <c r="D6" s="133" t="s">
        <v>9</v>
      </c>
      <c r="E6" s="133" t="s">
        <v>9</v>
      </c>
      <c r="F6" s="133" t="s">
        <v>9</v>
      </c>
      <c r="G6" s="133" t="s">
        <v>9</v>
      </c>
      <c r="H6" s="133" t="s">
        <v>9</v>
      </c>
      <c r="I6" s="133"/>
      <c r="J6" s="133"/>
      <c r="K6" s="133"/>
    </row>
    <row r="7" spans="1:11" x14ac:dyDescent="0.25">
      <c r="A7" s="35" t="s">
        <v>126</v>
      </c>
      <c r="B7" s="133"/>
      <c r="C7" s="133" t="s">
        <v>9</v>
      </c>
      <c r="D7" s="133"/>
      <c r="E7" s="133"/>
      <c r="F7" s="133"/>
      <c r="G7" s="133"/>
      <c r="H7" s="133" t="s">
        <v>9</v>
      </c>
      <c r="I7" s="133" t="s">
        <v>9</v>
      </c>
      <c r="J7" s="133"/>
      <c r="K7" s="133"/>
    </row>
    <row r="8" spans="1:11" x14ac:dyDescent="0.25">
      <c r="A8" s="35" t="s">
        <v>127</v>
      </c>
      <c r="B8" s="133"/>
      <c r="C8" s="133" t="s">
        <v>9</v>
      </c>
      <c r="D8" s="133"/>
      <c r="E8" s="133"/>
      <c r="F8" s="133"/>
      <c r="G8" s="133"/>
      <c r="H8" s="133" t="s">
        <v>9</v>
      </c>
      <c r="I8" s="133" t="s">
        <v>9</v>
      </c>
      <c r="J8" s="133"/>
      <c r="K8" s="133"/>
    </row>
    <row r="9" spans="1:11" x14ac:dyDescent="0.25">
      <c r="A9" s="35" t="s">
        <v>128</v>
      </c>
      <c r="B9" s="133"/>
      <c r="C9" s="133" t="s">
        <v>9</v>
      </c>
      <c r="D9" s="133"/>
      <c r="E9" s="133"/>
      <c r="F9" s="133"/>
      <c r="G9" s="133"/>
      <c r="H9" s="133" t="s">
        <v>9</v>
      </c>
      <c r="I9" s="133" t="s">
        <v>9</v>
      </c>
      <c r="J9" s="133"/>
      <c r="K9" s="133"/>
    </row>
    <row r="10" spans="1:11" x14ac:dyDescent="0.25">
      <c r="A10" s="35" t="s">
        <v>129</v>
      </c>
      <c r="B10" s="133"/>
      <c r="C10" s="133" t="s">
        <v>9</v>
      </c>
      <c r="D10" s="133"/>
      <c r="E10" s="133"/>
      <c r="F10" s="133"/>
      <c r="G10" s="133"/>
      <c r="H10" s="133" t="s">
        <v>9</v>
      </c>
      <c r="I10" s="133" t="s">
        <v>9</v>
      </c>
      <c r="J10" s="133"/>
      <c r="K10" s="133"/>
    </row>
    <row r="11" spans="1:11" x14ac:dyDescent="0.25">
      <c r="A11" s="35" t="s">
        <v>73</v>
      </c>
      <c r="B11" s="133"/>
      <c r="C11" s="133" t="s">
        <v>9</v>
      </c>
      <c r="D11" s="133"/>
      <c r="E11" s="133"/>
      <c r="F11" s="133"/>
      <c r="G11" s="133"/>
      <c r="H11" s="133"/>
      <c r="I11" s="133"/>
      <c r="J11" s="133" t="s">
        <v>9</v>
      </c>
      <c r="K11" s="133" t="s">
        <v>9</v>
      </c>
    </row>
    <row r="12" spans="1:11" x14ac:dyDescent="0.25">
      <c r="A12" s="35" t="s">
        <v>74</v>
      </c>
      <c r="B12" s="133"/>
      <c r="C12" s="133" t="s">
        <v>9</v>
      </c>
      <c r="D12" s="133"/>
      <c r="E12" s="133"/>
      <c r="F12" s="133"/>
      <c r="G12" s="133"/>
      <c r="H12" s="133"/>
      <c r="I12" s="133"/>
      <c r="J12" s="133"/>
      <c r="K12" s="133" t="s">
        <v>9</v>
      </c>
    </row>
    <row r="13" spans="1:11" x14ac:dyDescent="0.25">
      <c r="A13" s="35" t="s">
        <v>75</v>
      </c>
      <c r="B13" s="133"/>
      <c r="C13" s="133" t="s">
        <v>9</v>
      </c>
      <c r="D13" s="133"/>
      <c r="E13" s="133"/>
      <c r="F13" s="133"/>
      <c r="G13" s="133"/>
      <c r="H13" s="133"/>
      <c r="I13" s="133"/>
      <c r="J13" s="133"/>
      <c r="K13" s="133" t="s">
        <v>9</v>
      </c>
    </row>
    <row r="14" spans="1:11" x14ac:dyDescent="0.25">
      <c r="A14" s="35" t="s">
        <v>76</v>
      </c>
      <c r="B14" s="133"/>
      <c r="C14" s="133" t="s">
        <v>9</v>
      </c>
      <c r="D14" s="133"/>
      <c r="E14" s="133"/>
      <c r="F14" s="133"/>
      <c r="G14" s="133"/>
      <c r="H14" s="133"/>
      <c r="I14" s="133"/>
      <c r="J14" s="133"/>
      <c r="K14" s="133" t="s">
        <v>9</v>
      </c>
    </row>
  </sheetData>
  <sheetProtection algorithmName="SHA-512" hashValue="IdI0/pPhyNtp9QUcbJ7vG2C0bWFihKRyrbSqzgBSpIf/MZoWK5PejXTXoSb4Qxs66XS7fqWmy5jaBKfjollEsQ==" saltValue="GwtyLW+X8J+HC1kHeAGzl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53125" defaultRowHeight="15.75" customHeight="1" x14ac:dyDescent="0.25"/>
  <cols>
    <col min="1" max="1" width="8.453125" style="12" customWidth="1"/>
    <col min="2" max="9" width="16.90625" style="12" customWidth="1"/>
    <col min="10" max="16384" width="14.453125" style="12"/>
  </cols>
  <sheetData>
    <row r="1" spans="1:9" s="21" customFormat="1" ht="30" customHeight="1" x14ac:dyDescent="0.3">
      <c r="A1" s="31" t="s">
        <v>80</v>
      </c>
      <c r="B1" s="25" t="s">
        <v>72</v>
      </c>
      <c r="C1" s="23" t="s">
        <v>73</v>
      </c>
      <c r="D1" s="23" t="s">
        <v>74</v>
      </c>
      <c r="E1" s="23" t="s">
        <v>75</v>
      </c>
      <c r="F1" s="23" t="s">
        <v>76</v>
      </c>
      <c r="G1" s="23" t="s">
        <v>77</v>
      </c>
      <c r="H1" s="23" t="s">
        <v>78</v>
      </c>
      <c r="I1" s="23" t="s">
        <v>79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CsMUZ8spUSlyJ8vcark5jwmosjridKRgLCKibjdx4GsxAevZ1aNfVH/S9ixri3XDN8O2ZPhBLm8bF3B46qpfAQ==" saltValue="4cROeAbmoFhSiG63qOGWP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231</v>
      </c>
      <c r="B1" s="40" t="s">
        <v>156</v>
      </c>
      <c r="C1" s="40" t="s">
        <v>165</v>
      </c>
      <c r="D1" s="40" t="s">
        <v>113</v>
      </c>
      <c r="E1" s="40" t="s">
        <v>100</v>
      </c>
      <c r="F1" s="40" t="s">
        <v>101</v>
      </c>
      <c r="G1" s="40" t="s">
        <v>102</v>
      </c>
      <c r="H1" s="94" t="s">
        <v>103</v>
      </c>
    </row>
    <row r="2" spans="1:10" ht="13" x14ac:dyDescent="0.3">
      <c r="A2" s="40" t="s">
        <v>232</v>
      </c>
      <c r="B2" s="148" t="s">
        <v>104</v>
      </c>
      <c r="C2" s="35" t="s">
        <v>157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48"/>
      <c r="C3" s="35" t="s">
        <v>158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48"/>
      <c r="C4" s="35" t="s">
        <v>159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48" t="s">
        <v>113</v>
      </c>
      <c r="C5" s="35" t="s">
        <v>157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48"/>
      <c r="C6" s="35" t="s">
        <v>158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48"/>
      <c r="C7" s="35" t="s">
        <v>159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48" t="s">
        <v>100</v>
      </c>
      <c r="C8" s="35" t="s">
        <v>157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48"/>
      <c r="C9" s="35" t="s">
        <v>158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48"/>
      <c r="C10" s="35" t="s">
        <v>159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48" t="s">
        <v>101</v>
      </c>
      <c r="C11" s="35" t="s">
        <v>157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48"/>
      <c r="C12" s="35" t="s">
        <v>158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48"/>
      <c r="C13" s="35" t="s">
        <v>159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48" t="s">
        <v>102</v>
      </c>
      <c r="C14" s="35" t="s">
        <v>157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48"/>
      <c r="C15" s="35" t="s">
        <v>158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48"/>
      <c r="C16" s="35" t="s">
        <v>159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ht="13" x14ac:dyDescent="0.25">
      <c r="B17" s="96" t="s">
        <v>160</v>
      </c>
      <c r="C17" s="35" t="s">
        <v>159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ht="13" x14ac:dyDescent="0.3">
      <c r="A19" s="40" t="s">
        <v>233</v>
      </c>
      <c r="B19" s="148" t="s">
        <v>104</v>
      </c>
      <c r="C19" s="35" t="s">
        <v>157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48"/>
      <c r="C20" s="35" t="s">
        <v>158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48"/>
      <c r="C21" s="35" t="s">
        <v>159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48" t="s">
        <v>113</v>
      </c>
      <c r="C22" s="35" t="s">
        <v>157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48"/>
      <c r="C23" s="35" t="s">
        <v>158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48"/>
      <c r="C24" s="35" t="s">
        <v>159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48" t="s">
        <v>100</v>
      </c>
      <c r="C25" s="35" t="s">
        <v>157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48"/>
      <c r="C26" s="35" t="s">
        <v>158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48"/>
      <c r="C27" s="35" t="s">
        <v>159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48" t="s">
        <v>101</v>
      </c>
      <c r="C28" s="35" t="s">
        <v>157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48"/>
      <c r="C29" s="35" t="s">
        <v>158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48"/>
      <c r="C30" s="35" t="s">
        <v>159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48" t="s">
        <v>102</v>
      </c>
      <c r="C31" s="35" t="s">
        <v>157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48"/>
      <c r="C32" s="35" t="s">
        <v>158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48"/>
      <c r="C33" s="35" t="s">
        <v>159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ht="13" x14ac:dyDescent="0.25">
      <c r="B34" s="96" t="s">
        <v>160</v>
      </c>
      <c r="C34" s="35" t="s">
        <v>159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ht="13" x14ac:dyDescent="0.3">
      <c r="A36" s="97" t="s">
        <v>234</v>
      </c>
      <c r="B36" s="148" t="s">
        <v>104</v>
      </c>
      <c r="C36" s="35" t="s">
        <v>157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48"/>
      <c r="C37" s="35" t="s">
        <v>158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48"/>
      <c r="C38" s="35" t="s">
        <v>159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48" t="s">
        <v>113</v>
      </c>
      <c r="C39" s="35" t="s">
        <v>157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48"/>
      <c r="C40" s="35" t="s">
        <v>158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48"/>
      <c r="C41" s="35" t="s">
        <v>159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48" t="s">
        <v>100</v>
      </c>
      <c r="C42" s="35" t="s">
        <v>157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48"/>
      <c r="C43" s="35" t="s">
        <v>158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48"/>
      <c r="C44" s="35" t="s">
        <v>159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48" t="s">
        <v>101</v>
      </c>
      <c r="C45" s="35" t="s">
        <v>157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48"/>
      <c r="C46" s="35" t="s">
        <v>158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48"/>
      <c r="C47" s="35" t="s">
        <v>159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48" t="s">
        <v>102</v>
      </c>
      <c r="C48" s="35" t="s">
        <v>157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5">
      <c r="B49" s="148"/>
      <c r="C49" s="35" t="s">
        <v>158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5">
      <c r="B50" s="148"/>
      <c r="C50" s="35" t="s">
        <v>159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ht="13" x14ac:dyDescent="0.25">
      <c r="B51" s="98" t="s">
        <v>160</v>
      </c>
      <c r="C51" s="35" t="s">
        <v>159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ht="13" x14ac:dyDescent="0.3">
      <c r="A53" s="140" t="s">
        <v>235</v>
      </c>
      <c r="B53" s="140"/>
      <c r="C53" s="140"/>
      <c r="D53" s="140"/>
      <c r="E53" s="140"/>
      <c r="F53" s="140"/>
      <c r="G53" s="140"/>
      <c r="H53" s="140"/>
    </row>
    <row r="54" spans="1:8" ht="13" x14ac:dyDescent="0.3">
      <c r="A54" s="40" t="s">
        <v>231</v>
      </c>
      <c r="B54" s="40" t="s">
        <v>156</v>
      </c>
      <c r="C54" s="40" t="s">
        <v>165</v>
      </c>
      <c r="D54" s="40" t="s">
        <v>113</v>
      </c>
      <c r="E54" s="40" t="s">
        <v>100</v>
      </c>
      <c r="F54" s="40" t="s">
        <v>101</v>
      </c>
      <c r="G54" s="40" t="s">
        <v>102</v>
      </c>
      <c r="H54" s="94" t="s">
        <v>103</v>
      </c>
    </row>
    <row r="55" spans="1:8" ht="13" x14ac:dyDescent="0.3">
      <c r="A55" s="40" t="s">
        <v>236</v>
      </c>
      <c r="B55" s="148" t="s">
        <v>104</v>
      </c>
      <c r="C55" s="35" t="s">
        <v>157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5">
      <c r="B56" s="148"/>
      <c r="C56" s="35" t="s">
        <v>158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5">
      <c r="B57" s="148"/>
      <c r="C57" s="35" t="s">
        <v>159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5">
      <c r="B58" s="148" t="s">
        <v>113</v>
      </c>
      <c r="C58" s="35" t="s">
        <v>157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5">
      <c r="B59" s="148"/>
      <c r="C59" s="35" t="s">
        <v>158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5">
      <c r="B60" s="148"/>
      <c r="C60" s="35" t="s">
        <v>159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5">
      <c r="B61" s="148" t="s">
        <v>100</v>
      </c>
      <c r="C61" s="35" t="s">
        <v>157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5">
      <c r="B62" s="148"/>
      <c r="C62" s="35" t="s">
        <v>158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5">
      <c r="B63" s="148"/>
      <c r="C63" s="35" t="s">
        <v>159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5">
      <c r="B64" s="148" t="s">
        <v>101</v>
      </c>
      <c r="C64" s="35" t="s">
        <v>157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5">
      <c r="B65" s="148"/>
      <c r="C65" s="35" t="s">
        <v>158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5">
      <c r="B66" s="148"/>
      <c r="C66" s="35" t="s">
        <v>159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5">
      <c r="B67" s="148" t="s">
        <v>102</v>
      </c>
      <c r="C67" s="35" t="s">
        <v>157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5">
      <c r="B68" s="148"/>
      <c r="C68" s="35" t="s">
        <v>158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5">
      <c r="B69" s="148"/>
      <c r="C69" s="35" t="s">
        <v>159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ht="13" x14ac:dyDescent="0.25">
      <c r="B70" s="138" t="s">
        <v>160</v>
      </c>
      <c r="C70" s="35" t="s">
        <v>159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5">
      <c r="D71" s="132"/>
      <c r="E71" s="132"/>
      <c r="F71" s="132"/>
      <c r="G71" s="132"/>
      <c r="H71" s="132"/>
    </row>
    <row r="72" spans="1:8" ht="13" x14ac:dyDescent="0.3">
      <c r="A72" s="40" t="s">
        <v>237</v>
      </c>
      <c r="B72" s="148" t="s">
        <v>104</v>
      </c>
      <c r="C72" s="35" t="s">
        <v>157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5">
      <c r="B73" s="148"/>
      <c r="C73" s="35" t="s">
        <v>158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5">
      <c r="B74" s="148"/>
      <c r="C74" s="35" t="s">
        <v>159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5">
      <c r="B75" s="148" t="s">
        <v>113</v>
      </c>
      <c r="C75" s="35" t="s">
        <v>157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5">
      <c r="B76" s="148"/>
      <c r="C76" s="35" t="s">
        <v>158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5">
      <c r="B77" s="148"/>
      <c r="C77" s="35" t="s">
        <v>159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5">
      <c r="B78" s="148" t="s">
        <v>100</v>
      </c>
      <c r="C78" s="35" t="s">
        <v>157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5">
      <c r="B79" s="148"/>
      <c r="C79" s="35" t="s">
        <v>158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5">
      <c r="B80" s="148"/>
      <c r="C80" s="35" t="s">
        <v>159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5">
      <c r="B81" s="148" t="s">
        <v>101</v>
      </c>
      <c r="C81" s="35" t="s">
        <v>157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5">
      <c r="B82" s="148"/>
      <c r="C82" s="35" t="s">
        <v>158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5">
      <c r="B83" s="148"/>
      <c r="C83" s="35" t="s">
        <v>159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5">
      <c r="B84" s="148" t="s">
        <v>102</v>
      </c>
      <c r="C84" s="35" t="s">
        <v>157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5">
      <c r="B85" s="148"/>
      <c r="C85" s="35" t="s">
        <v>158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5">
      <c r="B86" s="148"/>
      <c r="C86" s="35" t="s">
        <v>159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ht="13" x14ac:dyDescent="0.25">
      <c r="B87" s="138" t="s">
        <v>160</v>
      </c>
      <c r="C87" s="35" t="s">
        <v>159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5">
      <c r="D88" s="132"/>
      <c r="E88" s="132"/>
      <c r="F88" s="132"/>
      <c r="G88" s="132"/>
      <c r="H88" s="132"/>
    </row>
    <row r="89" spans="1:8" ht="13" x14ac:dyDescent="0.3">
      <c r="A89" s="97" t="s">
        <v>238</v>
      </c>
      <c r="B89" s="148" t="s">
        <v>104</v>
      </c>
      <c r="C89" s="35" t="s">
        <v>157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5">
      <c r="B90" s="148"/>
      <c r="C90" s="35" t="s">
        <v>158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5">
      <c r="B91" s="148"/>
      <c r="C91" s="35" t="s">
        <v>159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5">
      <c r="B92" s="148" t="s">
        <v>113</v>
      </c>
      <c r="C92" s="35" t="s">
        <v>157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5">
      <c r="B93" s="148"/>
      <c r="C93" s="35" t="s">
        <v>158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5">
      <c r="B94" s="148"/>
      <c r="C94" s="35" t="s">
        <v>159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5">
      <c r="B95" s="148" t="s">
        <v>100</v>
      </c>
      <c r="C95" s="35" t="s">
        <v>157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5">
      <c r="B96" s="148"/>
      <c r="C96" s="35" t="s">
        <v>158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5">
      <c r="B97" s="148"/>
      <c r="C97" s="35" t="s">
        <v>159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5">
      <c r="B98" s="148" t="s">
        <v>101</v>
      </c>
      <c r="C98" s="35" t="s">
        <v>157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5">
      <c r="B99" s="148"/>
      <c r="C99" s="35" t="s">
        <v>158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5">
      <c r="B100" s="148"/>
      <c r="C100" s="35" t="s">
        <v>159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5">
      <c r="B101" s="148" t="s">
        <v>102</v>
      </c>
      <c r="C101" s="35" t="s">
        <v>157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5">
      <c r="B102" s="148"/>
      <c r="C102" s="35" t="s">
        <v>158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5">
      <c r="B103" s="148"/>
      <c r="C103" s="35" t="s">
        <v>159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ht="13" x14ac:dyDescent="0.25">
      <c r="B104" s="98" t="s">
        <v>160</v>
      </c>
      <c r="C104" s="35" t="s">
        <v>159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ht="13" x14ac:dyDescent="0.3">
      <c r="A106" s="140" t="s">
        <v>239</v>
      </c>
      <c r="B106" s="140"/>
      <c r="C106" s="140"/>
      <c r="D106" s="140"/>
      <c r="E106" s="140"/>
      <c r="F106" s="140"/>
      <c r="G106" s="140"/>
      <c r="H106" s="140"/>
    </row>
    <row r="107" spans="1:8" ht="13" x14ac:dyDescent="0.3">
      <c r="A107" s="40" t="s">
        <v>231</v>
      </c>
      <c r="B107" s="40" t="s">
        <v>156</v>
      </c>
      <c r="C107" s="40" t="s">
        <v>165</v>
      </c>
      <c r="D107" s="40" t="s">
        <v>113</v>
      </c>
      <c r="E107" s="40" t="s">
        <v>100</v>
      </c>
      <c r="F107" s="40" t="s">
        <v>101</v>
      </c>
      <c r="G107" s="40" t="s">
        <v>102</v>
      </c>
      <c r="H107" s="94" t="s">
        <v>103</v>
      </c>
    </row>
    <row r="108" spans="1:8" ht="13" x14ac:dyDescent="0.3">
      <c r="A108" s="40" t="s">
        <v>240</v>
      </c>
      <c r="B108" s="148" t="s">
        <v>104</v>
      </c>
      <c r="C108" s="35" t="s">
        <v>157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5">
      <c r="B109" s="148"/>
      <c r="C109" s="35" t="s">
        <v>158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5">
      <c r="B110" s="148"/>
      <c r="C110" s="35" t="s">
        <v>159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5">
      <c r="B111" s="148" t="s">
        <v>113</v>
      </c>
      <c r="C111" s="35" t="s">
        <v>157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5">
      <c r="B112" s="148"/>
      <c r="C112" s="35" t="s">
        <v>158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5">
      <c r="B113" s="148"/>
      <c r="C113" s="35" t="s">
        <v>159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5">
      <c r="B114" s="148" t="s">
        <v>100</v>
      </c>
      <c r="C114" s="35" t="s">
        <v>157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5">
      <c r="B115" s="148"/>
      <c r="C115" s="35" t="s">
        <v>158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5">
      <c r="B116" s="148"/>
      <c r="C116" s="35" t="s">
        <v>159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5">
      <c r="B117" s="148" t="s">
        <v>101</v>
      </c>
      <c r="C117" s="35" t="s">
        <v>157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5">
      <c r="B118" s="148"/>
      <c r="C118" s="35" t="s">
        <v>158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5">
      <c r="B119" s="148"/>
      <c r="C119" s="35" t="s">
        <v>159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5">
      <c r="B120" s="148" t="s">
        <v>102</v>
      </c>
      <c r="C120" s="35" t="s">
        <v>157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5">
      <c r="B121" s="148"/>
      <c r="C121" s="35" t="s">
        <v>158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5">
      <c r="B122" s="148"/>
      <c r="C122" s="35" t="s">
        <v>159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ht="13" x14ac:dyDescent="0.25">
      <c r="B123" s="138" t="s">
        <v>160</v>
      </c>
      <c r="C123" s="35" t="s">
        <v>159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5">
      <c r="D124" s="132"/>
      <c r="E124" s="132"/>
      <c r="F124" s="132"/>
      <c r="G124" s="132"/>
      <c r="H124" s="132"/>
    </row>
    <row r="125" spans="1:8" ht="13" x14ac:dyDescent="0.3">
      <c r="A125" s="40" t="s">
        <v>241</v>
      </c>
      <c r="B125" s="148" t="s">
        <v>104</v>
      </c>
      <c r="C125" s="35" t="s">
        <v>157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5">
      <c r="B126" s="148"/>
      <c r="C126" s="35" t="s">
        <v>158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5">
      <c r="B127" s="148"/>
      <c r="C127" s="35" t="s">
        <v>159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5">
      <c r="B128" s="148" t="s">
        <v>113</v>
      </c>
      <c r="C128" s="35" t="s">
        <v>157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5">
      <c r="B129" s="148"/>
      <c r="C129" s="35" t="s">
        <v>158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5">
      <c r="B130" s="148"/>
      <c r="C130" s="35" t="s">
        <v>159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5">
      <c r="B131" s="148" t="s">
        <v>100</v>
      </c>
      <c r="C131" s="35" t="s">
        <v>157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5">
      <c r="B132" s="148"/>
      <c r="C132" s="35" t="s">
        <v>158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5">
      <c r="B133" s="148"/>
      <c r="C133" s="35" t="s">
        <v>159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5">
      <c r="B134" s="148" t="s">
        <v>101</v>
      </c>
      <c r="C134" s="35" t="s">
        <v>157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5">
      <c r="B135" s="148"/>
      <c r="C135" s="35" t="s">
        <v>158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5">
      <c r="B136" s="148"/>
      <c r="C136" s="35" t="s">
        <v>159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5">
      <c r="B137" s="148" t="s">
        <v>102</v>
      </c>
      <c r="C137" s="35" t="s">
        <v>157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5">
      <c r="B138" s="148"/>
      <c r="C138" s="35" t="s">
        <v>158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5">
      <c r="B139" s="148"/>
      <c r="C139" s="35" t="s">
        <v>159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ht="13" x14ac:dyDescent="0.25">
      <c r="B140" s="138" t="s">
        <v>160</v>
      </c>
      <c r="C140" s="35" t="s">
        <v>159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5">
      <c r="D141" s="132"/>
      <c r="E141" s="132"/>
      <c r="F141" s="132"/>
      <c r="G141" s="132"/>
      <c r="H141" s="132"/>
    </row>
    <row r="142" spans="1:8" ht="13" x14ac:dyDescent="0.3">
      <c r="A142" s="97" t="s">
        <v>242</v>
      </c>
      <c r="B142" s="148" t="s">
        <v>104</v>
      </c>
      <c r="C142" s="35" t="s">
        <v>157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5">
      <c r="B143" s="148"/>
      <c r="C143" s="35" t="s">
        <v>158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5">
      <c r="B144" s="148"/>
      <c r="C144" s="35" t="s">
        <v>159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5">
      <c r="B145" s="148" t="s">
        <v>113</v>
      </c>
      <c r="C145" s="35" t="s">
        <v>157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5">
      <c r="B146" s="148"/>
      <c r="C146" s="35" t="s">
        <v>158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5">
      <c r="B147" s="148"/>
      <c r="C147" s="35" t="s">
        <v>159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5">
      <c r="B148" s="148" t="s">
        <v>100</v>
      </c>
      <c r="C148" s="35" t="s">
        <v>157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5">
      <c r="B149" s="148"/>
      <c r="C149" s="35" t="s">
        <v>158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5">
      <c r="B150" s="148"/>
      <c r="C150" s="35" t="s">
        <v>159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5">
      <c r="B151" s="148" t="s">
        <v>101</v>
      </c>
      <c r="C151" s="35" t="s">
        <v>157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5">
      <c r="B152" s="148"/>
      <c r="C152" s="35" t="s">
        <v>158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5">
      <c r="B153" s="148"/>
      <c r="C153" s="35" t="s">
        <v>159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5">
      <c r="B154" s="148" t="s">
        <v>102</v>
      </c>
      <c r="C154" s="35" t="s">
        <v>157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5">
      <c r="B155" s="148"/>
      <c r="C155" s="35" t="s">
        <v>158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5">
      <c r="B156" s="148"/>
      <c r="C156" s="35" t="s">
        <v>159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ht="13" x14ac:dyDescent="0.25">
      <c r="B157" s="98" t="s">
        <v>160</v>
      </c>
      <c r="C157" s="35" t="s">
        <v>159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in9um3PQj9FLAJszrw8guUiVJdrz67dT5AOjfB7117WACVsZJSmrWspfU224E81wY4Uj3KGNEbjA6H12OoxBuA==" saltValue="zKwdgEe6LV/EM8U1fMG2/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00" customFormat="1" ht="18.75" customHeight="1" x14ac:dyDescent="0.3">
      <c r="A1" s="99" t="s">
        <v>243</v>
      </c>
    </row>
    <row r="2" spans="1:7" ht="15.75" customHeight="1" x14ac:dyDescent="0.3">
      <c r="B2" s="101"/>
      <c r="C2" s="102" t="s">
        <v>58</v>
      </c>
      <c r="D2" s="103" t="s">
        <v>57</v>
      </c>
      <c r="E2" s="103" t="s">
        <v>56</v>
      </c>
      <c r="F2" s="103" t="s">
        <v>55</v>
      </c>
    </row>
    <row r="3" spans="1:7" ht="15.75" customHeight="1" x14ac:dyDescent="0.3">
      <c r="A3" s="40" t="s">
        <v>244</v>
      </c>
      <c r="B3" s="104"/>
      <c r="C3" s="105"/>
      <c r="D3" s="106"/>
      <c r="E3" s="106"/>
      <c r="F3" s="106"/>
    </row>
    <row r="4" spans="1:7" ht="15.75" customHeight="1" x14ac:dyDescent="0.25">
      <c r="B4" s="107" t="s">
        <v>41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42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43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44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3">
      <c r="A9" s="40" t="s">
        <v>249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3">
      <c r="A11" s="99" t="s">
        <v>245</v>
      </c>
      <c r="C11" s="110"/>
      <c r="D11" s="111"/>
      <c r="E11" s="111"/>
      <c r="F11" s="111"/>
      <c r="G11" s="112"/>
    </row>
    <row r="12" spans="1:7" ht="15.75" customHeight="1" x14ac:dyDescent="0.3">
      <c r="A12" s="40" t="s">
        <v>246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247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123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124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3">
      <c r="A16" s="40"/>
      <c r="B16" s="113"/>
      <c r="C16" s="114"/>
      <c r="D16" s="95"/>
      <c r="E16" s="95"/>
      <c r="F16" s="95"/>
      <c r="G16" s="109"/>
    </row>
    <row r="17" spans="1:7" ht="15.75" customHeight="1" x14ac:dyDescent="0.3">
      <c r="A17" s="40" t="s">
        <v>248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82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83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84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85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86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87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88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89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7" spans="1:7" ht="15.75" customHeight="1" x14ac:dyDescent="0.3">
      <c r="A27" s="140" t="s">
        <v>235</v>
      </c>
      <c r="B27" s="141"/>
      <c r="C27" s="142"/>
      <c r="D27" s="143"/>
      <c r="E27" s="143"/>
      <c r="F27" s="143"/>
    </row>
    <row r="28" spans="1:7" s="100" customFormat="1" ht="18.75" customHeight="1" x14ac:dyDescent="0.3">
      <c r="A28" s="99" t="s">
        <v>243</v>
      </c>
    </row>
    <row r="29" spans="1:7" ht="15.75" customHeight="1" x14ac:dyDescent="0.3">
      <c r="B29" s="101"/>
      <c r="C29" s="102" t="s">
        <v>58</v>
      </c>
      <c r="D29" s="103" t="s">
        <v>57</v>
      </c>
      <c r="E29" s="103" t="s">
        <v>56</v>
      </c>
      <c r="F29" s="103" t="s">
        <v>55</v>
      </c>
    </row>
    <row r="30" spans="1:7" ht="15.75" customHeight="1" x14ac:dyDescent="0.3">
      <c r="A30" s="40" t="s">
        <v>250</v>
      </c>
      <c r="B30" s="104"/>
      <c r="C30" s="105"/>
      <c r="D30" s="106"/>
      <c r="E30" s="106"/>
      <c r="F30" s="106"/>
    </row>
    <row r="31" spans="1:7" ht="15.75" customHeight="1" x14ac:dyDescent="0.25">
      <c r="B31" s="107" t="s">
        <v>41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5">
      <c r="B32" s="107" t="s">
        <v>42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5">
      <c r="B33" s="107" t="s">
        <v>43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5">
      <c r="B34" s="107" t="s">
        <v>44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5">
      <c r="C35" s="108"/>
      <c r="D35" s="95"/>
      <c r="E35" s="95"/>
      <c r="F35" s="95"/>
    </row>
    <row r="36" spans="1:6" ht="15.75" customHeight="1" x14ac:dyDescent="0.3">
      <c r="A36" s="40" t="s">
        <v>262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3">
      <c r="A38" s="99" t="s">
        <v>245</v>
      </c>
      <c r="B38" s="100"/>
      <c r="C38" s="110"/>
      <c r="D38" s="111"/>
      <c r="E38" s="111"/>
      <c r="F38" s="111"/>
    </row>
    <row r="39" spans="1:6" ht="15.75" customHeight="1" x14ac:dyDescent="0.3">
      <c r="A39" s="40" t="s">
        <v>251</v>
      </c>
      <c r="C39" s="108"/>
      <c r="D39" s="95"/>
      <c r="E39" s="95"/>
      <c r="F39" s="95"/>
    </row>
    <row r="40" spans="1:6" ht="15.75" customHeight="1" x14ac:dyDescent="0.25">
      <c r="B40" s="113" t="s">
        <v>256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5">
      <c r="B41" s="113" t="s">
        <v>257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5">
      <c r="B42" s="113" t="s">
        <v>258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3">
      <c r="A43" s="40"/>
      <c r="B43" s="113"/>
      <c r="C43" s="114"/>
      <c r="D43" s="95"/>
      <c r="E43" s="95"/>
      <c r="F43" s="95"/>
    </row>
    <row r="44" spans="1:6" ht="15.75" customHeight="1" x14ac:dyDescent="0.3">
      <c r="A44" s="40" t="s">
        <v>252</v>
      </c>
      <c r="B44" s="104"/>
      <c r="C44" s="115"/>
      <c r="D44" s="116"/>
      <c r="E44" s="116"/>
      <c r="F44" s="116"/>
    </row>
    <row r="45" spans="1:6" ht="15.75" customHeight="1" x14ac:dyDescent="0.25">
      <c r="B45" s="117" t="s">
        <v>82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5">
      <c r="B46" s="117" t="s">
        <v>83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5">
      <c r="B47" s="117" t="s">
        <v>84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5">
      <c r="B48" s="117" t="s">
        <v>85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5">
      <c r="B49" s="117" t="s">
        <v>86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5">
      <c r="B50" s="117" t="s">
        <v>87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5">
      <c r="B51" s="117" t="s">
        <v>88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5">
      <c r="B52" s="117" t="s">
        <v>89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3">
      <c r="A54" s="140" t="s">
        <v>239</v>
      </c>
      <c r="B54" s="141"/>
      <c r="C54" s="142"/>
      <c r="D54" s="143"/>
      <c r="E54" s="143"/>
      <c r="F54" s="143"/>
    </row>
    <row r="55" spans="1:6" s="100" customFormat="1" ht="18.75" customHeight="1" x14ac:dyDescent="0.3">
      <c r="A55" s="99" t="s">
        <v>243</v>
      </c>
    </row>
    <row r="56" spans="1:6" ht="15.75" customHeight="1" x14ac:dyDescent="0.3">
      <c r="B56" s="101"/>
      <c r="C56" s="102" t="s">
        <v>58</v>
      </c>
      <c r="D56" s="103" t="s">
        <v>57</v>
      </c>
      <c r="E56" s="103" t="s">
        <v>56</v>
      </c>
      <c r="F56" s="103" t="s">
        <v>55</v>
      </c>
    </row>
    <row r="57" spans="1:6" ht="15.75" customHeight="1" x14ac:dyDescent="0.3">
      <c r="A57" s="40" t="s">
        <v>253</v>
      </c>
      <c r="B57" s="104"/>
      <c r="C57" s="105"/>
      <c r="D57" s="106"/>
      <c r="E57" s="106"/>
      <c r="F57" s="106"/>
    </row>
    <row r="58" spans="1:6" ht="15.75" customHeight="1" x14ac:dyDescent="0.25">
      <c r="B58" s="107" t="s">
        <v>41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5">
      <c r="B59" s="107" t="s">
        <v>42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5">
      <c r="B60" s="107" t="s">
        <v>43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5">
      <c r="B61" s="107" t="s">
        <v>44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5">
      <c r="C62" s="108"/>
      <c r="D62" s="95"/>
      <c r="E62" s="95"/>
      <c r="F62" s="95"/>
    </row>
    <row r="63" spans="1:6" ht="15.75" customHeight="1" x14ac:dyDescent="0.3">
      <c r="A63" s="40" t="s">
        <v>263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3">
      <c r="A65" s="99" t="s">
        <v>245</v>
      </c>
      <c r="B65" s="100"/>
      <c r="C65" s="110"/>
      <c r="D65" s="111"/>
      <c r="E65" s="111"/>
      <c r="F65" s="111"/>
    </row>
    <row r="66" spans="1:6" ht="15.75" customHeight="1" x14ac:dyDescent="0.3">
      <c r="A66" s="40" t="s">
        <v>254</v>
      </c>
      <c r="C66" s="108"/>
      <c r="D66" s="95"/>
      <c r="E66" s="95"/>
      <c r="F66" s="95"/>
    </row>
    <row r="67" spans="1:6" ht="15.75" customHeight="1" x14ac:dyDescent="0.25">
      <c r="B67" s="113" t="s">
        <v>259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5">
      <c r="B68" s="113" t="s">
        <v>260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5">
      <c r="B69" s="113" t="s">
        <v>261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3">
      <c r="A70" s="40"/>
      <c r="B70" s="113"/>
      <c r="C70" s="114"/>
      <c r="D70" s="95"/>
      <c r="E70" s="95"/>
      <c r="F70" s="95"/>
    </row>
    <row r="71" spans="1:6" ht="15.75" customHeight="1" x14ac:dyDescent="0.3">
      <c r="A71" s="40" t="s">
        <v>255</v>
      </c>
      <c r="B71" s="104"/>
      <c r="C71" s="115"/>
      <c r="D71" s="116"/>
      <c r="E71" s="116"/>
      <c r="F71" s="116"/>
    </row>
    <row r="72" spans="1:6" ht="15.75" customHeight="1" x14ac:dyDescent="0.25">
      <c r="B72" s="117" t="s">
        <v>82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5">
      <c r="B73" s="117" t="s">
        <v>83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5">
      <c r="B74" s="117" t="s">
        <v>84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5">
      <c r="B75" s="117" t="s">
        <v>85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5">
      <c r="B76" s="117" t="s">
        <v>86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5">
      <c r="B77" s="117" t="s">
        <v>87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5">
      <c r="B78" s="117" t="s">
        <v>88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5">
      <c r="B79" s="117" t="s">
        <v>89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w86dSXV2zjk0fH1Uz+6ecZF0H0WTLWFkXkiomeRnF892UndwxeA4IyQQ/um589GOe1WTHn3viYxhW+uZpC4jIA==" saltValue="j/sDnFGJGShITcj6CNnCg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00" customFormat="1" ht="13" x14ac:dyDescent="0.3">
      <c r="A1" s="99" t="s">
        <v>264</v>
      </c>
    </row>
    <row r="2" spans="1:16" ht="13" x14ac:dyDescent="0.3">
      <c r="A2" s="118" t="s">
        <v>226</v>
      </c>
      <c r="B2" s="119" t="s">
        <v>265</v>
      </c>
      <c r="C2" s="119" t="s">
        <v>266</v>
      </c>
      <c r="D2" s="103" t="s">
        <v>113</v>
      </c>
      <c r="E2" s="103" t="s">
        <v>100</v>
      </c>
      <c r="F2" s="103" t="s">
        <v>101</v>
      </c>
      <c r="G2" s="103" t="s">
        <v>102</v>
      </c>
      <c r="H2" s="103" t="s">
        <v>103</v>
      </c>
      <c r="I2" s="120"/>
      <c r="J2" s="120"/>
      <c r="K2" s="120"/>
      <c r="L2" s="120"/>
      <c r="M2" s="120"/>
      <c r="N2" s="120"/>
      <c r="O2" s="120"/>
      <c r="P2" s="120"/>
    </row>
    <row r="3" spans="1:16" ht="13" x14ac:dyDescent="0.3">
      <c r="A3" s="40"/>
      <c r="B3" s="35" t="s">
        <v>91</v>
      </c>
      <c r="C3" s="43" t="s">
        <v>13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267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268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269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92</v>
      </c>
      <c r="C7" s="43" t="s">
        <v>13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267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268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269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94</v>
      </c>
      <c r="C11" s="43" t="s">
        <v>13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267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268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269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95</v>
      </c>
      <c r="C15" s="43" t="s">
        <v>13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267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268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" customHeight="1" x14ac:dyDescent="0.25">
      <c r="C18" s="43" t="s">
        <v>269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93</v>
      </c>
      <c r="C19" s="43" t="s">
        <v>13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267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268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269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99</v>
      </c>
      <c r="C23" s="43" t="s">
        <v>13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267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268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269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ht="13" x14ac:dyDescent="0.3">
      <c r="A28" s="99" t="s">
        <v>278</v>
      </c>
    </row>
    <row r="29" spans="1:16" s="36" customFormat="1" ht="13" x14ac:dyDescent="0.3">
      <c r="A29" s="121" t="s">
        <v>279</v>
      </c>
      <c r="B29" s="94" t="s">
        <v>265</v>
      </c>
      <c r="C29" s="94" t="s">
        <v>270</v>
      </c>
      <c r="D29" s="103" t="s">
        <v>113</v>
      </c>
      <c r="E29" s="103" t="s">
        <v>100</v>
      </c>
      <c r="F29" s="103" t="s">
        <v>101</v>
      </c>
      <c r="G29" s="103" t="s">
        <v>102</v>
      </c>
      <c r="H29" s="103" t="s">
        <v>103</v>
      </c>
      <c r="I29" s="120"/>
      <c r="J29" s="120"/>
      <c r="K29" s="120"/>
      <c r="L29" s="120"/>
      <c r="M29" s="120"/>
      <c r="N29" s="120"/>
      <c r="O29" s="120"/>
      <c r="P29" s="120"/>
    </row>
    <row r="30" spans="1:16" ht="13" x14ac:dyDescent="0.3">
      <c r="A30" s="40"/>
      <c r="B30" s="35" t="s">
        <v>91</v>
      </c>
      <c r="C30" s="43" t="s">
        <v>13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267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210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209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92</v>
      </c>
      <c r="C34" s="43" t="s">
        <v>13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267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210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209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94</v>
      </c>
      <c r="C38" s="43" t="s">
        <v>13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267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210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209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95</v>
      </c>
      <c r="C42" s="43" t="s">
        <v>13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267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210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209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93</v>
      </c>
      <c r="C46" s="43" t="s">
        <v>13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267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210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209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99</v>
      </c>
      <c r="C50" s="43" t="s">
        <v>13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267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210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209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ht="13" x14ac:dyDescent="0.3">
      <c r="A55" s="99" t="s">
        <v>271</v>
      </c>
    </row>
    <row r="56" spans="1:16" s="36" customFormat="1" ht="26" x14ac:dyDescent="0.3">
      <c r="A56" s="121" t="s">
        <v>125</v>
      </c>
      <c r="B56" s="94" t="s">
        <v>265</v>
      </c>
      <c r="C56" s="123" t="s">
        <v>272</v>
      </c>
      <c r="D56" s="103" t="s">
        <v>126</v>
      </c>
      <c r="E56" s="103" t="s">
        <v>127</v>
      </c>
      <c r="F56" s="103" t="s">
        <v>128</v>
      </c>
      <c r="G56" s="103" t="s">
        <v>129</v>
      </c>
      <c r="H56" s="120"/>
      <c r="M56" s="120"/>
      <c r="N56" s="120"/>
      <c r="O56" s="120"/>
      <c r="P56" s="120"/>
    </row>
    <row r="57" spans="1:16" ht="13" x14ac:dyDescent="0.3">
      <c r="A57" s="40"/>
      <c r="B57" s="35" t="s">
        <v>105</v>
      </c>
      <c r="C57" s="43" t="s">
        <v>273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274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106</v>
      </c>
      <c r="C59" s="43" t="s">
        <v>273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274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107</v>
      </c>
      <c r="C61" s="43" t="s">
        <v>273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274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ht="13" x14ac:dyDescent="0.3">
      <c r="A64" s="99" t="s">
        <v>275</v>
      </c>
    </row>
    <row r="65" spans="1:16" s="36" customFormat="1" ht="26" x14ac:dyDescent="0.3">
      <c r="A65" s="121" t="s">
        <v>132</v>
      </c>
      <c r="B65" s="94" t="s">
        <v>265</v>
      </c>
      <c r="C65" s="123" t="s">
        <v>276</v>
      </c>
      <c r="D65" s="103" t="s">
        <v>113</v>
      </c>
      <c r="E65" s="103" t="s">
        <v>100</v>
      </c>
      <c r="F65" s="103" t="s">
        <v>101</v>
      </c>
      <c r="G65" s="103" t="s">
        <v>102</v>
      </c>
      <c r="H65" s="124" t="s">
        <v>103</v>
      </c>
      <c r="I65" s="120"/>
      <c r="J65" s="120"/>
      <c r="K65" s="120"/>
      <c r="L65" s="120"/>
      <c r="M65" s="120"/>
      <c r="N65" s="120"/>
      <c r="O65" s="120"/>
      <c r="P65" s="120"/>
    </row>
    <row r="66" spans="1:16" ht="13" x14ac:dyDescent="0.3">
      <c r="A66" s="125"/>
      <c r="B66" s="35" t="s">
        <v>82</v>
      </c>
      <c r="C66" s="43" t="s">
        <v>133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134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135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136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83</v>
      </c>
      <c r="C70" s="43" t="s">
        <v>133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134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135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136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84</v>
      </c>
      <c r="C74" s="43" t="s">
        <v>133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134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135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136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86</v>
      </c>
      <c r="C78" s="43" t="s">
        <v>133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134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135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136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91</v>
      </c>
      <c r="C82" s="43" t="s">
        <v>133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134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135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136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92</v>
      </c>
      <c r="C86" s="43" t="s">
        <v>133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134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135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136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94</v>
      </c>
      <c r="C90" s="43" t="s">
        <v>133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134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135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136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93</v>
      </c>
      <c r="C94" s="43" t="s">
        <v>133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134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135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136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96</v>
      </c>
      <c r="C98" s="43" t="s">
        <v>133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134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135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136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ht="13" x14ac:dyDescent="0.3">
      <c r="A103" s="99" t="s">
        <v>277</v>
      </c>
    </row>
    <row r="104" spans="1:16" s="36" customFormat="1" ht="26" x14ac:dyDescent="0.3">
      <c r="A104" s="121" t="s">
        <v>91</v>
      </c>
      <c r="B104" s="126" t="s">
        <v>136</v>
      </c>
      <c r="C104" s="123" t="s">
        <v>276</v>
      </c>
      <c r="D104" s="103" t="s">
        <v>113</v>
      </c>
      <c r="E104" s="103" t="s">
        <v>100</v>
      </c>
      <c r="F104" s="103" t="s">
        <v>101</v>
      </c>
      <c r="G104" s="103" t="s">
        <v>102</v>
      </c>
      <c r="H104" s="124" t="s">
        <v>103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ht="13" x14ac:dyDescent="0.3">
      <c r="A105" s="40"/>
      <c r="B105" s="36"/>
      <c r="C105" s="43" t="s">
        <v>133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134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135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136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ht="13" x14ac:dyDescent="0.3">
      <c r="A110" s="140" t="s">
        <v>235</v>
      </c>
      <c r="H110" s="140"/>
    </row>
    <row r="111" spans="1:16" ht="13" x14ac:dyDescent="0.3">
      <c r="A111" s="99" t="s">
        <v>264</v>
      </c>
      <c r="B111" s="100"/>
      <c r="C111" s="100"/>
      <c r="D111" s="100"/>
      <c r="E111" s="100"/>
      <c r="F111" s="100"/>
      <c r="G111" s="100"/>
      <c r="H111" s="100"/>
    </row>
    <row r="112" spans="1:16" ht="13" x14ac:dyDescent="0.3">
      <c r="A112" s="118" t="s">
        <v>226</v>
      </c>
      <c r="B112" s="119" t="s">
        <v>265</v>
      </c>
      <c r="C112" s="119" t="s">
        <v>266</v>
      </c>
      <c r="D112" s="103" t="s">
        <v>113</v>
      </c>
      <c r="E112" s="103" t="s">
        <v>100</v>
      </c>
      <c r="F112" s="103" t="s">
        <v>101</v>
      </c>
      <c r="G112" s="103" t="s">
        <v>102</v>
      </c>
      <c r="H112" s="103" t="s">
        <v>103</v>
      </c>
    </row>
    <row r="113" spans="1:8" ht="13" x14ac:dyDescent="0.3">
      <c r="A113" s="40"/>
      <c r="B113" s="35" t="s">
        <v>91</v>
      </c>
      <c r="C113" s="43" t="s">
        <v>13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5">
      <c r="C114" s="43" t="s">
        <v>267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5">
      <c r="C115" s="43" t="s">
        <v>268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5">
      <c r="C116" s="43" t="s">
        <v>269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5">
      <c r="B117" s="35" t="s">
        <v>92</v>
      </c>
      <c r="C117" s="43" t="s">
        <v>13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5">
      <c r="C118" s="43" t="s">
        <v>267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5">
      <c r="C119" s="43" t="s">
        <v>268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5">
      <c r="C120" s="43" t="s">
        <v>269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5">
      <c r="B121" s="35" t="s">
        <v>94</v>
      </c>
      <c r="C121" s="43" t="s">
        <v>13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5">
      <c r="C122" s="43" t="s">
        <v>267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5">
      <c r="C123" s="43" t="s">
        <v>268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5">
      <c r="C124" s="43" t="s">
        <v>269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5">
      <c r="B125" s="35" t="s">
        <v>95</v>
      </c>
      <c r="C125" s="43" t="s">
        <v>13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5">
      <c r="C126" s="43" t="s">
        <v>267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5">
      <c r="C127" s="43" t="s">
        <v>268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5">
      <c r="C128" s="43" t="s">
        <v>269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5">
      <c r="B129" s="36" t="s">
        <v>93</v>
      </c>
      <c r="C129" s="43" t="s">
        <v>13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5">
      <c r="C130" s="43" t="s">
        <v>267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5">
      <c r="C131" s="43" t="s">
        <v>268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5">
      <c r="C132" s="43" t="s">
        <v>269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5">
      <c r="B133" s="36" t="s">
        <v>99</v>
      </c>
      <c r="C133" s="43" t="s">
        <v>13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5">
      <c r="C134" s="43" t="s">
        <v>267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5">
      <c r="C135" s="43" t="s">
        <v>268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5">
      <c r="C136" s="43" t="s">
        <v>269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ht="13" x14ac:dyDescent="0.3">
      <c r="A138" s="99" t="s">
        <v>278</v>
      </c>
      <c r="B138" s="100"/>
      <c r="C138" s="100"/>
      <c r="D138" s="100"/>
      <c r="E138" s="100"/>
      <c r="F138" s="100"/>
      <c r="G138" s="100"/>
      <c r="H138" s="100"/>
    </row>
    <row r="139" spans="1:8" ht="13" x14ac:dyDescent="0.3">
      <c r="A139" s="121" t="s">
        <v>279</v>
      </c>
      <c r="B139" s="94" t="s">
        <v>265</v>
      </c>
      <c r="C139" s="94" t="s">
        <v>270</v>
      </c>
      <c r="D139" s="103" t="s">
        <v>113</v>
      </c>
      <c r="E139" s="103" t="s">
        <v>100</v>
      </c>
      <c r="F139" s="103" t="s">
        <v>101</v>
      </c>
      <c r="G139" s="103" t="s">
        <v>102</v>
      </c>
      <c r="H139" s="103" t="s">
        <v>103</v>
      </c>
    </row>
    <row r="140" spans="1:8" ht="13" x14ac:dyDescent="0.3">
      <c r="A140" s="40"/>
      <c r="B140" s="35" t="s">
        <v>91</v>
      </c>
      <c r="C140" s="43" t="s">
        <v>13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5">
      <c r="C141" s="43" t="s">
        <v>267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5">
      <c r="C142" s="43" t="s">
        <v>210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5">
      <c r="C143" s="43" t="s">
        <v>209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5">
      <c r="B144" s="35" t="s">
        <v>92</v>
      </c>
      <c r="C144" s="43" t="s">
        <v>13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5">
      <c r="C145" s="43" t="s">
        <v>267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5">
      <c r="C146" s="43" t="s">
        <v>210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5">
      <c r="C147" s="43" t="s">
        <v>209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5">
      <c r="B148" s="35" t="s">
        <v>94</v>
      </c>
      <c r="C148" s="43" t="s">
        <v>13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5">
      <c r="C149" s="43" t="s">
        <v>267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5">
      <c r="C150" s="43" t="s">
        <v>210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5">
      <c r="C151" s="43" t="s">
        <v>209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5">
      <c r="B152" s="35" t="s">
        <v>95</v>
      </c>
      <c r="C152" s="43" t="s">
        <v>13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5">
      <c r="C153" s="43" t="s">
        <v>267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5">
      <c r="C154" s="43" t="s">
        <v>210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5">
      <c r="C155" s="43" t="s">
        <v>209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5">
      <c r="B156" s="35" t="s">
        <v>93</v>
      </c>
      <c r="C156" s="43" t="s">
        <v>13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5">
      <c r="C157" s="43" t="s">
        <v>267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5">
      <c r="C158" s="43" t="s">
        <v>210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5">
      <c r="C159" s="43" t="s">
        <v>209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5">
      <c r="B160" s="35" t="s">
        <v>99</v>
      </c>
      <c r="C160" s="43" t="s">
        <v>13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5">
      <c r="C161" s="43" t="s">
        <v>267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5">
      <c r="C162" s="43" t="s">
        <v>210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5">
      <c r="C163" s="43" t="s">
        <v>209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5">
      <c r="C164" s="43"/>
      <c r="D164" s="43"/>
    </row>
    <row r="165" spans="1:8" ht="13" x14ac:dyDescent="0.3">
      <c r="A165" s="99" t="s">
        <v>271</v>
      </c>
      <c r="B165" s="100"/>
      <c r="C165" s="100"/>
      <c r="D165" s="100"/>
      <c r="E165" s="100"/>
      <c r="F165" s="100"/>
      <c r="G165" s="100"/>
      <c r="H165" s="100"/>
    </row>
    <row r="166" spans="1:8" ht="26" x14ac:dyDescent="0.3">
      <c r="A166" s="121" t="s">
        <v>125</v>
      </c>
      <c r="B166" s="94" t="s">
        <v>265</v>
      </c>
      <c r="C166" s="123" t="s">
        <v>272</v>
      </c>
      <c r="D166" s="103" t="s">
        <v>126</v>
      </c>
      <c r="E166" s="103" t="s">
        <v>127</v>
      </c>
      <c r="F166" s="103" t="s">
        <v>128</v>
      </c>
      <c r="G166" s="103" t="s">
        <v>129</v>
      </c>
      <c r="H166" s="120"/>
    </row>
    <row r="167" spans="1:8" ht="13" x14ac:dyDescent="0.3">
      <c r="A167" s="40"/>
      <c r="B167" s="35" t="s">
        <v>105</v>
      </c>
      <c r="C167" s="43" t="s">
        <v>273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5">
      <c r="C168" s="43" t="s">
        <v>274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5">
      <c r="B169" s="35" t="s">
        <v>106</v>
      </c>
      <c r="C169" s="43" t="s">
        <v>273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5">
      <c r="C170" s="43" t="s">
        <v>274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5">
      <c r="B171" s="35" t="s">
        <v>107</v>
      </c>
      <c r="C171" s="43" t="s">
        <v>273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5">
      <c r="C172" s="43" t="s">
        <v>274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5">
      <c r="C173" s="43"/>
      <c r="D173" s="43"/>
    </row>
    <row r="174" spans="1:8" ht="13" x14ac:dyDescent="0.3">
      <c r="A174" s="99" t="s">
        <v>275</v>
      </c>
      <c r="B174" s="100"/>
      <c r="C174" s="100"/>
      <c r="D174" s="100"/>
      <c r="E174" s="100"/>
      <c r="F174" s="100"/>
      <c r="G174" s="100"/>
      <c r="H174" s="100"/>
    </row>
    <row r="175" spans="1:8" ht="26" x14ac:dyDescent="0.3">
      <c r="A175" s="121" t="s">
        <v>132</v>
      </c>
      <c r="B175" s="94" t="s">
        <v>265</v>
      </c>
      <c r="C175" s="123" t="s">
        <v>276</v>
      </c>
      <c r="D175" s="103" t="s">
        <v>113</v>
      </c>
      <c r="E175" s="103" t="s">
        <v>100</v>
      </c>
      <c r="F175" s="103" t="s">
        <v>101</v>
      </c>
      <c r="G175" s="103" t="s">
        <v>102</v>
      </c>
      <c r="H175" s="124" t="s">
        <v>103</v>
      </c>
    </row>
    <row r="176" spans="1:8" ht="13" x14ac:dyDescent="0.3">
      <c r="A176" s="125"/>
      <c r="B176" s="35" t="s">
        <v>82</v>
      </c>
      <c r="C176" s="43" t="s">
        <v>133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5">
      <c r="C177" s="43" t="s">
        <v>134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5">
      <c r="C178" s="43" t="s">
        <v>135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5">
      <c r="C179" s="43" t="s">
        <v>136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5">
      <c r="B180" s="35" t="s">
        <v>83</v>
      </c>
      <c r="C180" s="43" t="s">
        <v>133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5">
      <c r="C181" s="43" t="s">
        <v>134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5">
      <c r="C182" s="43" t="s">
        <v>135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5">
      <c r="C183" s="43" t="s">
        <v>136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5">
      <c r="B184" s="35" t="s">
        <v>84</v>
      </c>
      <c r="C184" s="43" t="s">
        <v>133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5">
      <c r="C185" s="43" t="s">
        <v>134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5">
      <c r="C186" s="43" t="s">
        <v>135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5">
      <c r="C187" s="43" t="s">
        <v>136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5">
      <c r="B188" s="35" t="s">
        <v>86</v>
      </c>
      <c r="C188" s="43" t="s">
        <v>133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5">
      <c r="C189" s="43" t="s">
        <v>134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5">
      <c r="C190" s="43" t="s">
        <v>135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5">
      <c r="C191" s="43" t="s">
        <v>136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5">
      <c r="B192" s="35" t="s">
        <v>91</v>
      </c>
      <c r="C192" s="43" t="s">
        <v>133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5">
      <c r="C193" s="43" t="s">
        <v>134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5">
      <c r="C194" s="43" t="s">
        <v>135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5">
      <c r="C195" s="43" t="s">
        <v>136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5">
      <c r="B196" s="35" t="s">
        <v>92</v>
      </c>
      <c r="C196" s="43" t="s">
        <v>133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5">
      <c r="C197" s="43" t="s">
        <v>134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5">
      <c r="C198" s="43" t="s">
        <v>135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5">
      <c r="C199" s="43" t="s">
        <v>136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5">
      <c r="B200" s="35" t="s">
        <v>94</v>
      </c>
      <c r="C200" s="43" t="s">
        <v>133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5">
      <c r="C201" s="43" t="s">
        <v>134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5">
      <c r="C202" s="43" t="s">
        <v>135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5">
      <c r="C203" s="43" t="s">
        <v>136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5">
      <c r="B204" s="35" t="s">
        <v>93</v>
      </c>
      <c r="C204" s="43" t="s">
        <v>133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5">
      <c r="C205" s="43" t="s">
        <v>134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5">
      <c r="C206" s="43" t="s">
        <v>135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5">
      <c r="C207" s="43" t="s">
        <v>136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5">
      <c r="B208" s="35" t="s">
        <v>96</v>
      </c>
      <c r="C208" s="43" t="s">
        <v>133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5">
      <c r="C209" s="43" t="s">
        <v>134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5">
      <c r="C210" s="43" t="s">
        <v>135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5">
      <c r="C211" s="43" t="s">
        <v>136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ht="13" x14ac:dyDescent="0.3">
      <c r="A213" s="99" t="s">
        <v>277</v>
      </c>
      <c r="B213" s="100"/>
      <c r="C213" s="100"/>
      <c r="D213" s="100"/>
      <c r="E213" s="100"/>
      <c r="F213" s="100"/>
      <c r="G213" s="100"/>
      <c r="H213" s="100"/>
    </row>
    <row r="214" spans="1:9" ht="26" x14ac:dyDescent="0.3">
      <c r="A214" s="121" t="s">
        <v>91</v>
      </c>
      <c r="B214" s="126" t="s">
        <v>136</v>
      </c>
      <c r="C214" s="123" t="s">
        <v>276</v>
      </c>
      <c r="D214" s="103" t="s">
        <v>113</v>
      </c>
      <c r="E214" s="103" t="s">
        <v>100</v>
      </c>
      <c r="F214" s="103" t="s">
        <v>101</v>
      </c>
      <c r="G214" s="103" t="s">
        <v>102</v>
      </c>
      <c r="H214" s="124" t="s">
        <v>103</v>
      </c>
    </row>
    <row r="215" spans="1:9" ht="13" x14ac:dyDescent="0.3">
      <c r="A215" s="40"/>
      <c r="B215" s="36"/>
      <c r="C215" s="43" t="s">
        <v>133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5">
      <c r="C216" s="43" t="s">
        <v>134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5">
      <c r="C217" s="43" t="s">
        <v>135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5">
      <c r="C218" s="43" t="s">
        <v>136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ht="13" x14ac:dyDescent="0.3">
      <c r="A220" s="140" t="s">
        <v>239</v>
      </c>
      <c r="H220" s="140"/>
    </row>
    <row r="221" spans="1:9" ht="13" x14ac:dyDescent="0.3">
      <c r="A221" s="99" t="s">
        <v>264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ht="13" x14ac:dyDescent="0.3">
      <c r="A222" s="118" t="s">
        <v>226</v>
      </c>
      <c r="B222" s="119" t="s">
        <v>265</v>
      </c>
      <c r="C222" s="119" t="s">
        <v>266</v>
      </c>
      <c r="D222" s="103" t="s">
        <v>113</v>
      </c>
      <c r="E222" s="103" t="s">
        <v>100</v>
      </c>
      <c r="F222" s="103" t="s">
        <v>101</v>
      </c>
      <c r="G222" s="103" t="s">
        <v>102</v>
      </c>
      <c r="H222" s="103" t="s">
        <v>103</v>
      </c>
      <c r="I222" s="120"/>
    </row>
    <row r="223" spans="1:9" ht="13" x14ac:dyDescent="0.3">
      <c r="A223" s="40"/>
      <c r="B223" s="35" t="s">
        <v>91</v>
      </c>
      <c r="C223" s="43" t="s">
        <v>13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5">
      <c r="C224" s="43" t="s">
        <v>267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5">
      <c r="C225" s="43" t="s">
        <v>268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5">
      <c r="C226" s="43" t="s">
        <v>269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5">
      <c r="B227" s="35" t="s">
        <v>92</v>
      </c>
      <c r="C227" s="43" t="s">
        <v>13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5">
      <c r="C228" s="43" t="s">
        <v>267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5">
      <c r="C229" s="43" t="s">
        <v>268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5">
      <c r="C230" s="43" t="s">
        <v>269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5">
      <c r="B231" s="35" t="s">
        <v>94</v>
      </c>
      <c r="C231" s="43" t="s">
        <v>13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5">
      <c r="C232" s="43" t="s">
        <v>267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5">
      <c r="C233" s="43" t="s">
        <v>268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5">
      <c r="C234" s="43" t="s">
        <v>269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5">
      <c r="B235" s="35" t="s">
        <v>95</v>
      </c>
      <c r="C235" s="43" t="s">
        <v>13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5">
      <c r="C236" s="43" t="s">
        <v>267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5">
      <c r="C237" s="43" t="s">
        <v>268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5">
      <c r="C238" s="43" t="s">
        <v>269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5">
      <c r="B239" s="36" t="s">
        <v>93</v>
      </c>
      <c r="C239" s="43" t="s">
        <v>13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5">
      <c r="C240" s="43" t="s">
        <v>267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5">
      <c r="C241" s="43" t="s">
        <v>268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5">
      <c r="C242" s="43" t="s">
        <v>269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5">
      <c r="B243" s="36" t="s">
        <v>99</v>
      </c>
      <c r="C243" s="43" t="s">
        <v>13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5">
      <c r="C244" s="43" t="s">
        <v>267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5">
      <c r="C245" s="43" t="s">
        <v>268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5">
      <c r="C246" s="43" t="s">
        <v>269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ht="13" x14ac:dyDescent="0.3">
      <c r="A248" s="99" t="s">
        <v>278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ht="13" x14ac:dyDescent="0.3">
      <c r="A249" s="121" t="s">
        <v>279</v>
      </c>
      <c r="B249" s="94" t="s">
        <v>265</v>
      </c>
      <c r="C249" s="94" t="s">
        <v>270</v>
      </c>
      <c r="D249" s="103" t="s">
        <v>113</v>
      </c>
      <c r="E249" s="103" t="s">
        <v>100</v>
      </c>
      <c r="F249" s="103" t="s">
        <v>101</v>
      </c>
      <c r="G249" s="103" t="s">
        <v>102</v>
      </c>
      <c r="H249" s="103" t="s">
        <v>103</v>
      </c>
      <c r="I249" s="120"/>
    </row>
    <row r="250" spans="1:9" ht="13" x14ac:dyDescent="0.3">
      <c r="A250" s="40"/>
      <c r="B250" s="35" t="s">
        <v>91</v>
      </c>
      <c r="C250" s="43" t="s">
        <v>13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5">
      <c r="C251" s="43" t="s">
        <v>267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5">
      <c r="C252" s="43" t="s">
        <v>210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5">
      <c r="C253" s="43" t="s">
        <v>209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5">
      <c r="B254" s="35" t="s">
        <v>92</v>
      </c>
      <c r="C254" s="43" t="s">
        <v>13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5">
      <c r="C255" s="43" t="s">
        <v>267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5">
      <c r="C256" s="43" t="s">
        <v>210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5">
      <c r="C257" s="43" t="s">
        <v>209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5">
      <c r="B258" s="35" t="s">
        <v>94</v>
      </c>
      <c r="C258" s="43" t="s">
        <v>13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5">
      <c r="C259" s="43" t="s">
        <v>267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5">
      <c r="C260" s="43" t="s">
        <v>210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5">
      <c r="C261" s="43" t="s">
        <v>209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5">
      <c r="B262" s="35" t="s">
        <v>95</v>
      </c>
      <c r="C262" s="43" t="s">
        <v>13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5">
      <c r="C263" s="43" t="s">
        <v>267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5">
      <c r="C264" s="43" t="s">
        <v>210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5">
      <c r="C265" s="43" t="s">
        <v>209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5">
      <c r="B266" s="35" t="s">
        <v>93</v>
      </c>
      <c r="C266" s="43" t="s">
        <v>13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5">
      <c r="C267" s="43" t="s">
        <v>267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5">
      <c r="C268" s="43" t="s">
        <v>210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5">
      <c r="C269" s="43" t="s">
        <v>209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5">
      <c r="B270" s="35" t="s">
        <v>99</v>
      </c>
      <c r="C270" s="43" t="s">
        <v>13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5">
      <c r="C271" s="43" t="s">
        <v>267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5">
      <c r="C272" s="43" t="s">
        <v>210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5">
      <c r="C273" s="43" t="s">
        <v>209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5">
      <c r="C274" s="43"/>
      <c r="D274" s="43"/>
    </row>
    <row r="275" spans="1:9" ht="13" x14ac:dyDescent="0.3">
      <c r="A275" s="99" t="s">
        <v>271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6" x14ac:dyDescent="0.3">
      <c r="A276" s="121" t="s">
        <v>125</v>
      </c>
      <c r="B276" s="94" t="s">
        <v>265</v>
      </c>
      <c r="C276" s="123" t="s">
        <v>272</v>
      </c>
      <c r="D276" s="103" t="s">
        <v>126</v>
      </c>
      <c r="E276" s="103" t="s">
        <v>127</v>
      </c>
      <c r="F276" s="103" t="s">
        <v>128</v>
      </c>
      <c r="G276" s="103" t="s">
        <v>129</v>
      </c>
      <c r="H276" s="120"/>
      <c r="I276" s="36"/>
    </row>
    <row r="277" spans="1:9" ht="13" x14ac:dyDescent="0.3">
      <c r="A277" s="40"/>
      <c r="B277" s="35" t="s">
        <v>105</v>
      </c>
      <c r="C277" s="43" t="s">
        <v>273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5">
      <c r="C278" s="43" t="s">
        <v>274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5">
      <c r="B279" s="35" t="s">
        <v>106</v>
      </c>
      <c r="C279" s="43" t="s">
        <v>273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5">
      <c r="C280" s="43" t="s">
        <v>274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5">
      <c r="B281" s="35" t="s">
        <v>107</v>
      </c>
      <c r="C281" s="43" t="s">
        <v>273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5">
      <c r="C282" s="43" t="s">
        <v>274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5">
      <c r="C283" s="43"/>
      <c r="D283" s="43"/>
    </row>
    <row r="284" spans="1:9" ht="13" x14ac:dyDescent="0.3">
      <c r="A284" s="99" t="s">
        <v>275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6" x14ac:dyDescent="0.3">
      <c r="A285" s="121" t="s">
        <v>132</v>
      </c>
      <c r="B285" s="94" t="s">
        <v>265</v>
      </c>
      <c r="C285" s="123" t="s">
        <v>276</v>
      </c>
      <c r="D285" s="103" t="s">
        <v>113</v>
      </c>
      <c r="E285" s="103" t="s">
        <v>100</v>
      </c>
      <c r="F285" s="103" t="s">
        <v>101</v>
      </c>
      <c r="G285" s="103" t="s">
        <v>102</v>
      </c>
      <c r="H285" s="124" t="s">
        <v>103</v>
      </c>
      <c r="I285" s="120"/>
    </row>
    <row r="286" spans="1:9" ht="13" x14ac:dyDescent="0.3">
      <c r="A286" s="125"/>
      <c r="B286" s="35" t="s">
        <v>82</v>
      </c>
      <c r="C286" s="43" t="s">
        <v>133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5">
      <c r="C287" s="43" t="s">
        <v>134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5">
      <c r="C288" s="43" t="s">
        <v>135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5">
      <c r="C289" s="43" t="s">
        <v>136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5">
      <c r="B290" s="35" t="s">
        <v>83</v>
      </c>
      <c r="C290" s="43" t="s">
        <v>133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5">
      <c r="C291" s="43" t="s">
        <v>134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5">
      <c r="C292" s="43" t="s">
        <v>135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5">
      <c r="C293" s="43" t="s">
        <v>136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5">
      <c r="B294" s="35" t="s">
        <v>84</v>
      </c>
      <c r="C294" s="43" t="s">
        <v>133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5">
      <c r="C295" s="43" t="s">
        <v>134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5">
      <c r="C296" s="43" t="s">
        <v>135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5">
      <c r="C297" s="43" t="s">
        <v>136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5">
      <c r="B298" s="35" t="s">
        <v>86</v>
      </c>
      <c r="C298" s="43" t="s">
        <v>133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5">
      <c r="C299" s="43" t="s">
        <v>134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5">
      <c r="C300" s="43" t="s">
        <v>135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5">
      <c r="C301" s="43" t="s">
        <v>136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5">
      <c r="B302" s="35" t="s">
        <v>91</v>
      </c>
      <c r="C302" s="43" t="s">
        <v>133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5">
      <c r="C303" s="43" t="s">
        <v>134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5">
      <c r="C304" s="43" t="s">
        <v>135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5">
      <c r="C305" s="43" t="s">
        <v>136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5">
      <c r="B306" s="35" t="s">
        <v>92</v>
      </c>
      <c r="C306" s="43" t="s">
        <v>133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5">
      <c r="C307" s="43" t="s">
        <v>134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5">
      <c r="C308" s="43" t="s">
        <v>135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5">
      <c r="C309" s="43" t="s">
        <v>136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5">
      <c r="B310" s="35" t="s">
        <v>94</v>
      </c>
      <c r="C310" s="43" t="s">
        <v>133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5">
      <c r="C311" s="43" t="s">
        <v>134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5">
      <c r="C312" s="43" t="s">
        <v>135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5">
      <c r="C313" s="43" t="s">
        <v>136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5">
      <c r="B314" s="35" t="s">
        <v>93</v>
      </c>
      <c r="C314" s="43" t="s">
        <v>133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5">
      <c r="C315" s="43" t="s">
        <v>134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5">
      <c r="C316" s="43" t="s">
        <v>135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5">
      <c r="C317" s="43" t="s">
        <v>136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5">
      <c r="B318" s="35" t="s">
        <v>96</v>
      </c>
      <c r="C318" s="43" t="s">
        <v>133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5">
      <c r="C319" s="43" t="s">
        <v>134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5">
      <c r="C320" s="43" t="s">
        <v>135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5">
      <c r="C321" s="43" t="s">
        <v>136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ht="13" x14ac:dyDescent="0.3">
      <c r="A323" s="99" t="s">
        <v>277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6" x14ac:dyDescent="0.3">
      <c r="A324" s="121" t="s">
        <v>91</v>
      </c>
      <c r="B324" s="126" t="s">
        <v>136</v>
      </c>
      <c r="C324" s="123" t="s">
        <v>276</v>
      </c>
      <c r="D324" s="103" t="s">
        <v>113</v>
      </c>
      <c r="E324" s="103" t="s">
        <v>100</v>
      </c>
      <c r="F324" s="103" t="s">
        <v>101</v>
      </c>
      <c r="G324" s="103" t="s">
        <v>102</v>
      </c>
      <c r="H324" s="124" t="s">
        <v>103</v>
      </c>
      <c r="I324" s="120"/>
    </row>
    <row r="325" spans="1:9" ht="13" x14ac:dyDescent="0.3">
      <c r="A325" s="40"/>
      <c r="B325" s="36"/>
      <c r="C325" s="43" t="s">
        <v>133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5">
      <c r="C326" s="43" t="s">
        <v>134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5">
      <c r="C327" s="43" t="s">
        <v>135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5">
      <c r="C328" s="43" t="s">
        <v>136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tRKSp7ulB0PN8fNApF4iqS/+YT79sk5HNsQydh0spktN3hzdwOemQQ+vpyem6NNFSU0V8YERrL5qlhtpDUfNHg==" saltValue="L4Ly2ccQf8N4xwIGIUWN9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00" customFormat="1" ht="14.25" customHeight="1" x14ac:dyDescent="0.3">
      <c r="A1" s="99" t="s">
        <v>233</v>
      </c>
    </row>
    <row r="2" spans="1:7" ht="14.25" customHeight="1" x14ac:dyDescent="0.3">
      <c r="A2" s="125" t="s">
        <v>0</v>
      </c>
      <c r="B2" s="119"/>
      <c r="C2" s="40" t="s">
        <v>113</v>
      </c>
      <c r="D2" s="40" t="s">
        <v>100</v>
      </c>
      <c r="E2" s="40" t="s">
        <v>101</v>
      </c>
      <c r="F2" s="40" t="s">
        <v>102</v>
      </c>
      <c r="G2" s="40" t="s">
        <v>103</v>
      </c>
    </row>
    <row r="3" spans="1:7" ht="14.25" customHeight="1" x14ac:dyDescent="0.25">
      <c r="B3" s="113" t="s">
        <v>280</v>
      </c>
      <c r="C3" s="136" t="s">
        <v>14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3">
      <c r="A4" s="40"/>
      <c r="B4" s="117" t="s">
        <v>281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3">
      <c r="A5" s="104" t="s">
        <v>282</v>
      </c>
    </row>
    <row r="6" spans="1:7" ht="14.25" customHeight="1" x14ac:dyDescent="0.25">
      <c r="B6" s="117" t="s">
        <v>192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185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206</v>
      </c>
      <c r="C8" s="136">
        <v>1</v>
      </c>
      <c r="D8" s="136">
        <v>1</v>
      </c>
      <c r="E8" s="136">
        <v>0.89</v>
      </c>
      <c r="F8" s="136">
        <v>0.89</v>
      </c>
      <c r="G8" s="136">
        <v>1</v>
      </c>
    </row>
    <row r="9" spans="1:7" ht="14.25" customHeight="1" x14ac:dyDescent="0.25">
      <c r="B9" s="117" t="s">
        <v>200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</row>
    <row r="10" spans="1:7" ht="14.25" customHeight="1" x14ac:dyDescent="0.25">
      <c r="B10" s="117"/>
      <c r="C10" s="117"/>
      <c r="D10" s="117"/>
      <c r="E10" s="117"/>
      <c r="F10" s="117"/>
      <c r="G10" s="117"/>
    </row>
    <row r="11" spans="1:7" s="100" customFormat="1" ht="14.25" customHeight="1" x14ac:dyDescent="0.3">
      <c r="A11" s="99" t="s">
        <v>286</v>
      </c>
    </row>
    <row r="12" spans="1:7" ht="14.25" customHeight="1" x14ac:dyDescent="0.3">
      <c r="A12" s="104"/>
      <c r="B12" s="113" t="s">
        <v>184</v>
      </c>
      <c r="C12" s="136">
        <v>1.5</v>
      </c>
      <c r="D12" s="136">
        <v>1.39</v>
      </c>
      <c r="E12" s="136">
        <v>1</v>
      </c>
      <c r="F12" s="136">
        <v>1</v>
      </c>
      <c r="G12" s="136">
        <v>1</v>
      </c>
    </row>
    <row r="13" spans="1:7" ht="14.25" customHeight="1" x14ac:dyDescent="0.3">
      <c r="A13" s="104"/>
      <c r="B13" s="113"/>
    </row>
    <row r="14" spans="1:7" s="100" customFormat="1" ht="14.25" customHeight="1" x14ac:dyDescent="0.3">
      <c r="A14" s="99" t="s">
        <v>283</v>
      </c>
    </row>
    <row r="15" spans="1:7" ht="14.25" customHeight="1" x14ac:dyDescent="0.3">
      <c r="A15" s="125" t="s">
        <v>279</v>
      </c>
      <c r="B15" s="117" t="s">
        <v>284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3">
      <c r="A16" s="40"/>
      <c r="B16" s="117" t="s">
        <v>287</v>
      </c>
      <c r="C16" s="136">
        <v>1.0249999999999999</v>
      </c>
      <c r="D16" s="136">
        <v>1.0249999999999999</v>
      </c>
      <c r="E16" s="136">
        <v>1.0249999999999999</v>
      </c>
      <c r="F16" s="136">
        <v>1.0249999999999999</v>
      </c>
      <c r="G16" s="136">
        <v>1.0249999999999999</v>
      </c>
    </row>
    <row r="17" spans="1:7" ht="14.25" customHeight="1" x14ac:dyDescent="0.3">
      <c r="A17" s="125" t="s">
        <v>125</v>
      </c>
      <c r="B17" s="113" t="s">
        <v>285</v>
      </c>
      <c r="C17" s="136">
        <v>1</v>
      </c>
      <c r="D17" s="136">
        <v>1</v>
      </c>
      <c r="E17" s="136">
        <v>1</v>
      </c>
      <c r="F17" s="136">
        <v>1</v>
      </c>
      <c r="G17" s="136">
        <v>1</v>
      </c>
    </row>
    <row r="18" spans="1:7" ht="14.25" customHeight="1" x14ac:dyDescent="0.25"/>
    <row r="19" spans="1:7" s="100" customFormat="1" ht="14.25" customHeight="1" x14ac:dyDescent="0.3">
      <c r="A19" s="99" t="s">
        <v>288</v>
      </c>
    </row>
    <row r="20" spans="1:7" s="104" customFormat="1" ht="14.25" customHeight="1" x14ac:dyDescent="0.3">
      <c r="C20" s="56" t="s">
        <v>73</v>
      </c>
      <c r="D20" s="56" t="s">
        <v>74</v>
      </c>
      <c r="E20" s="56" t="s">
        <v>75</v>
      </c>
      <c r="F20" s="56" t="s">
        <v>76</v>
      </c>
    </row>
    <row r="21" spans="1:7" x14ac:dyDescent="0.25">
      <c r="B21" s="113" t="s">
        <v>173</v>
      </c>
      <c r="C21" s="136">
        <v>1.52</v>
      </c>
      <c r="D21" s="136">
        <v>1</v>
      </c>
      <c r="E21" s="136">
        <v>1</v>
      </c>
      <c r="F21" s="136">
        <v>1</v>
      </c>
    </row>
    <row r="23" spans="1:7" s="140" customFormat="1" ht="13" x14ac:dyDescent="0.3">
      <c r="A23" s="140" t="s">
        <v>235</v>
      </c>
    </row>
    <row r="24" spans="1:7" ht="13" x14ac:dyDescent="0.3">
      <c r="A24" s="99" t="s">
        <v>233</v>
      </c>
      <c r="B24" s="100"/>
      <c r="C24" s="100"/>
      <c r="D24" s="100"/>
      <c r="E24" s="100"/>
      <c r="F24" s="100"/>
      <c r="G24" s="100"/>
    </row>
    <row r="25" spans="1:7" ht="13" x14ac:dyDescent="0.3">
      <c r="A25" s="125" t="s">
        <v>0</v>
      </c>
      <c r="B25" s="119"/>
      <c r="C25" s="40" t="s">
        <v>113</v>
      </c>
      <c r="D25" s="40" t="s">
        <v>100</v>
      </c>
      <c r="E25" s="40" t="s">
        <v>101</v>
      </c>
      <c r="F25" s="40" t="s">
        <v>102</v>
      </c>
      <c r="G25" s="40" t="s">
        <v>103</v>
      </c>
    </row>
    <row r="26" spans="1:7" x14ac:dyDescent="0.25">
      <c r="B26" s="113" t="s">
        <v>289</v>
      </c>
      <c r="C26" s="136" t="s">
        <v>14</v>
      </c>
      <c r="D26" s="136">
        <f t="shared" ref="D26:G27" si="0">D3*0.9</f>
        <v>40.5</v>
      </c>
      <c r="E26" s="136">
        <f t="shared" si="0"/>
        <v>325.44000000000005</v>
      </c>
      <c r="F26" s="136">
        <f t="shared" si="0"/>
        <v>157.22999999999999</v>
      </c>
      <c r="G26" s="136">
        <f t="shared" si="0"/>
        <v>157.22999999999999</v>
      </c>
    </row>
    <row r="27" spans="1:7" ht="13" x14ac:dyDescent="0.3">
      <c r="A27" s="40"/>
      <c r="B27" s="117" t="s">
        <v>290</v>
      </c>
      <c r="C27" s="136">
        <f>C4*0.9</f>
        <v>0.92249999999999999</v>
      </c>
      <c r="D27" s="136">
        <f t="shared" si="0"/>
        <v>0.92249999999999999</v>
      </c>
      <c r="E27" s="136">
        <f t="shared" si="0"/>
        <v>0.92249999999999999</v>
      </c>
      <c r="F27" s="136">
        <f t="shared" si="0"/>
        <v>0.92249999999999999</v>
      </c>
      <c r="G27" s="136">
        <f t="shared" si="0"/>
        <v>0.92249999999999999</v>
      </c>
    </row>
    <row r="28" spans="1:7" ht="13" x14ac:dyDescent="0.3">
      <c r="A28" s="104" t="s">
        <v>291</v>
      </c>
    </row>
    <row r="29" spans="1:7" x14ac:dyDescent="0.25">
      <c r="B29" s="117" t="s">
        <v>292</v>
      </c>
      <c r="C29" s="136">
        <f>C6*0.9</f>
        <v>0.9</v>
      </c>
      <c r="D29" s="136">
        <f t="shared" ref="D29:G29" si="1">D6*0.9</f>
        <v>0.9</v>
      </c>
      <c r="E29" s="136">
        <f t="shared" si="1"/>
        <v>0.80100000000000005</v>
      </c>
      <c r="F29" s="136">
        <f t="shared" si="1"/>
        <v>0.80100000000000005</v>
      </c>
      <c r="G29" s="136">
        <f t="shared" si="1"/>
        <v>0.9</v>
      </c>
    </row>
    <row r="30" spans="1:7" x14ac:dyDescent="0.25">
      <c r="B30" s="117" t="s">
        <v>293</v>
      </c>
      <c r="C30" s="136">
        <f t="shared" ref="C30:G31" si="2">C7*0.9</f>
        <v>0.9</v>
      </c>
      <c r="D30" s="136">
        <f t="shared" si="2"/>
        <v>0.9</v>
      </c>
      <c r="E30" s="136">
        <f t="shared" si="2"/>
        <v>0.80100000000000005</v>
      </c>
      <c r="F30" s="136">
        <f t="shared" si="2"/>
        <v>0.80100000000000005</v>
      </c>
      <c r="G30" s="136">
        <f t="shared" si="2"/>
        <v>0.9</v>
      </c>
    </row>
    <row r="31" spans="1:7" x14ac:dyDescent="0.25">
      <c r="B31" s="117" t="s">
        <v>315</v>
      </c>
      <c r="C31" s="136">
        <f t="shared" si="2"/>
        <v>0.9</v>
      </c>
      <c r="D31" s="136">
        <f t="shared" si="2"/>
        <v>0.9</v>
      </c>
      <c r="E31" s="136">
        <f t="shared" si="2"/>
        <v>0.80100000000000005</v>
      </c>
      <c r="F31" s="136">
        <f t="shared" si="2"/>
        <v>0.80100000000000005</v>
      </c>
      <c r="G31" s="136">
        <f t="shared" si="2"/>
        <v>0.9</v>
      </c>
    </row>
    <row r="32" spans="1:7" x14ac:dyDescent="0.25">
      <c r="B32" s="117" t="s">
        <v>294</v>
      </c>
      <c r="C32" s="136">
        <f t="shared" ref="C32:G32" si="3">C9*0.9</f>
        <v>0.9</v>
      </c>
      <c r="D32" s="136">
        <f t="shared" si="3"/>
        <v>0.9</v>
      </c>
      <c r="E32" s="136">
        <f t="shared" si="3"/>
        <v>0.9</v>
      </c>
      <c r="F32" s="136">
        <f t="shared" si="3"/>
        <v>0.9</v>
      </c>
      <c r="G32" s="136">
        <f t="shared" si="3"/>
        <v>0.9</v>
      </c>
    </row>
    <row r="33" spans="1:7" x14ac:dyDescent="0.25">
      <c r="B33" s="117"/>
      <c r="C33" s="117"/>
      <c r="D33" s="117"/>
      <c r="E33" s="117"/>
      <c r="F33" s="117"/>
      <c r="G33" s="117"/>
    </row>
    <row r="34" spans="1:7" ht="13" x14ac:dyDescent="0.3">
      <c r="A34" s="99" t="s">
        <v>295</v>
      </c>
      <c r="B34" s="100"/>
      <c r="C34" s="100"/>
      <c r="D34" s="100"/>
      <c r="E34" s="100"/>
      <c r="F34" s="100"/>
      <c r="G34" s="100"/>
    </row>
    <row r="35" spans="1:7" ht="13" x14ac:dyDescent="0.3">
      <c r="A35" s="104"/>
      <c r="B35" s="113" t="s">
        <v>296</v>
      </c>
      <c r="C35" s="136">
        <f>C12*0.9</f>
        <v>1.35</v>
      </c>
      <c r="D35" s="136">
        <f t="shared" ref="D35" si="4">D12*0.9</f>
        <v>1.2509999999999999</v>
      </c>
      <c r="E35" s="136">
        <v>1</v>
      </c>
      <c r="F35" s="136">
        <v>1</v>
      </c>
      <c r="G35" s="136">
        <v>1</v>
      </c>
    </row>
    <row r="36" spans="1:7" ht="13" x14ac:dyDescent="0.3">
      <c r="A36" s="104"/>
      <c r="B36" s="113"/>
    </row>
    <row r="37" spans="1:7" ht="13" x14ac:dyDescent="0.3">
      <c r="A37" s="99" t="s">
        <v>283</v>
      </c>
      <c r="B37" s="100"/>
      <c r="C37" s="100"/>
      <c r="D37" s="100"/>
      <c r="E37" s="100"/>
      <c r="F37" s="100"/>
      <c r="G37" s="100"/>
    </row>
    <row r="38" spans="1:7" ht="13" x14ac:dyDescent="0.3">
      <c r="A38" s="125" t="s">
        <v>279</v>
      </c>
      <c r="B38" s="117" t="s">
        <v>297</v>
      </c>
      <c r="C38" s="136">
        <f>C15*0.9</f>
        <v>0.92249999999999999</v>
      </c>
      <c r="D38" s="136">
        <f t="shared" ref="D38:G38" si="5">D15*0.9</f>
        <v>0.92249999999999999</v>
      </c>
      <c r="E38" s="136">
        <f t="shared" si="5"/>
        <v>0.92249999999999999</v>
      </c>
      <c r="F38" s="136">
        <f t="shared" si="5"/>
        <v>0.92249999999999999</v>
      </c>
      <c r="G38" s="136">
        <f t="shared" si="5"/>
        <v>0.92249999999999999</v>
      </c>
    </row>
    <row r="39" spans="1:7" ht="13" x14ac:dyDescent="0.3">
      <c r="A39" s="40"/>
      <c r="B39" s="117" t="s">
        <v>298</v>
      </c>
      <c r="C39" s="136">
        <f t="shared" ref="C39:G39" si="6">C16*0.9</f>
        <v>0.92249999999999999</v>
      </c>
      <c r="D39" s="136">
        <f t="shared" si="6"/>
        <v>0.92249999999999999</v>
      </c>
      <c r="E39" s="136">
        <f t="shared" si="6"/>
        <v>0.92249999999999999</v>
      </c>
      <c r="F39" s="136">
        <f t="shared" si="6"/>
        <v>0.92249999999999999</v>
      </c>
      <c r="G39" s="136">
        <f t="shared" si="6"/>
        <v>0.92249999999999999</v>
      </c>
    </row>
    <row r="40" spans="1:7" ht="13" x14ac:dyDescent="0.3">
      <c r="A40" s="125" t="s">
        <v>125</v>
      </c>
      <c r="B40" s="113" t="s">
        <v>299</v>
      </c>
      <c r="C40" s="136">
        <f t="shared" ref="C40:G40" si="7">C17*0.9</f>
        <v>0.9</v>
      </c>
      <c r="D40" s="136">
        <f t="shared" si="7"/>
        <v>0.9</v>
      </c>
      <c r="E40" s="136">
        <f t="shared" si="7"/>
        <v>0.9</v>
      </c>
      <c r="F40" s="136">
        <f t="shared" si="7"/>
        <v>0.9</v>
      </c>
      <c r="G40" s="136">
        <f t="shared" si="7"/>
        <v>0.9</v>
      </c>
    </row>
    <row r="42" spans="1:7" ht="13" x14ac:dyDescent="0.3">
      <c r="A42" s="99" t="s">
        <v>300</v>
      </c>
      <c r="B42" s="100"/>
      <c r="C42" s="100"/>
      <c r="D42" s="100"/>
      <c r="E42" s="100"/>
      <c r="F42" s="100"/>
      <c r="G42" s="100"/>
    </row>
    <row r="43" spans="1:7" ht="13" x14ac:dyDescent="0.3">
      <c r="A43" s="104"/>
      <c r="B43" s="104"/>
      <c r="C43" s="56" t="s">
        <v>73</v>
      </c>
      <c r="D43" s="56" t="s">
        <v>74</v>
      </c>
      <c r="E43" s="56" t="s">
        <v>75</v>
      </c>
      <c r="F43" s="56" t="s">
        <v>76</v>
      </c>
      <c r="G43" s="104"/>
    </row>
    <row r="44" spans="1:7" x14ac:dyDescent="0.25">
      <c r="B44" s="113" t="s">
        <v>301</v>
      </c>
      <c r="C44" s="136">
        <f>C21*0.9</f>
        <v>1.3680000000000001</v>
      </c>
      <c r="D44" s="136">
        <f t="shared" ref="D44:F44" si="8">D21*0.9</f>
        <v>0.9</v>
      </c>
      <c r="E44" s="136">
        <f t="shared" si="8"/>
        <v>0.9</v>
      </c>
      <c r="F44" s="136">
        <f t="shared" si="8"/>
        <v>0.9</v>
      </c>
    </row>
    <row r="46" spans="1:7" s="140" customFormat="1" ht="13" x14ac:dyDescent="0.3">
      <c r="A46" s="140" t="s">
        <v>239</v>
      </c>
    </row>
    <row r="47" spans="1:7" ht="13" x14ac:dyDescent="0.3">
      <c r="A47" s="99" t="s">
        <v>233</v>
      </c>
      <c r="B47" s="100"/>
      <c r="C47" s="100"/>
      <c r="D47" s="100"/>
      <c r="E47" s="100"/>
      <c r="F47" s="100"/>
      <c r="G47" s="100"/>
    </row>
    <row r="48" spans="1:7" ht="13" x14ac:dyDescent="0.3">
      <c r="A48" s="125" t="s">
        <v>0</v>
      </c>
      <c r="B48" s="119"/>
      <c r="C48" s="40" t="s">
        <v>113</v>
      </c>
      <c r="D48" s="40" t="s">
        <v>100</v>
      </c>
      <c r="E48" s="40" t="s">
        <v>101</v>
      </c>
      <c r="F48" s="40" t="s">
        <v>102</v>
      </c>
      <c r="G48" s="40" t="s">
        <v>103</v>
      </c>
    </row>
    <row r="49" spans="1:7" x14ac:dyDescent="0.25">
      <c r="B49" s="113" t="s">
        <v>302</v>
      </c>
      <c r="C49" s="136" t="s">
        <v>14</v>
      </c>
      <c r="D49" s="136">
        <f t="shared" ref="D49:G50" si="9">D3*1.05</f>
        <v>47.25</v>
      </c>
      <c r="E49" s="136">
        <f t="shared" si="9"/>
        <v>379.68000000000006</v>
      </c>
      <c r="F49" s="136">
        <f t="shared" si="9"/>
        <v>183.435</v>
      </c>
      <c r="G49" s="136">
        <f t="shared" si="9"/>
        <v>183.435</v>
      </c>
    </row>
    <row r="50" spans="1:7" ht="13" x14ac:dyDescent="0.3">
      <c r="A50" s="40"/>
      <c r="B50" s="117" t="s">
        <v>303</v>
      </c>
      <c r="C50" s="136">
        <f>C4*1.05</f>
        <v>1.0762499999999999</v>
      </c>
      <c r="D50" s="136">
        <f t="shared" si="9"/>
        <v>1.0762499999999999</v>
      </c>
      <c r="E50" s="136">
        <f t="shared" si="9"/>
        <v>1.0762499999999999</v>
      </c>
      <c r="F50" s="136">
        <f t="shared" si="9"/>
        <v>1.0762499999999999</v>
      </c>
      <c r="G50" s="136">
        <f t="shared" si="9"/>
        <v>1.0762499999999999</v>
      </c>
    </row>
    <row r="51" spans="1:7" ht="13" x14ac:dyDescent="0.3">
      <c r="A51" s="104" t="s">
        <v>304</v>
      </c>
    </row>
    <row r="52" spans="1:7" x14ac:dyDescent="0.25">
      <c r="B52" s="117" t="s">
        <v>305</v>
      </c>
      <c r="C52" s="136">
        <f>C6*1.05</f>
        <v>1.05</v>
      </c>
      <c r="D52" s="136">
        <f t="shared" ref="D52:G52" si="10">D6*1.05</f>
        <v>1.05</v>
      </c>
      <c r="E52" s="136">
        <f t="shared" si="10"/>
        <v>0.93450000000000011</v>
      </c>
      <c r="F52" s="136">
        <f t="shared" si="10"/>
        <v>0.93450000000000011</v>
      </c>
      <c r="G52" s="136">
        <f t="shared" si="10"/>
        <v>1.05</v>
      </c>
    </row>
    <row r="53" spans="1:7" x14ac:dyDescent="0.25">
      <c r="B53" s="117" t="s">
        <v>306</v>
      </c>
      <c r="C53" s="136">
        <f t="shared" ref="C53:G54" si="11">C7*1.05</f>
        <v>1.05</v>
      </c>
      <c r="D53" s="136">
        <f t="shared" si="11"/>
        <v>1.05</v>
      </c>
      <c r="E53" s="136">
        <f t="shared" si="11"/>
        <v>0.93450000000000011</v>
      </c>
      <c r="F53" s="136">
        <f t="shared" si="11"/>
        <v>0.93450000000000011</v>
      </c>
      <c r="G53" s="136">
        <f t="shared" si="11"/>
        <v>1.05</v>
      </c>
    </row>
    <row r="54" spans="1:7" x14ac:dyDescent="0.25">
      <c r="B54" s="117" t="s">
        <v>316</v>
      </c>
      <c r="C54" s="136">
        <f t="shared" si="11"/>
        <v>1.05</v>
      </c>
      <c r="D54" s="136">
        <f t="shared" si="11"/>
        <v>1.05</v>
      </c>
      <c r="E54" s="136">
        <f t="shared" si="11"/>
        <v>0.93450000000000011</v>
      </c>
      <c r="F54" s="136">
        <f t="shared" si="11"/>
        <v>0.93450000000000011</v>
      </c>
      <c r="G54" s="136">
        <f t="shared" si="11"/>
        <v>1.05</v>
      </c>
    </row>
    <row r="55" spans="1:7" x14ac:dyDescent="0.25">
      <c r="B55" s="117" t="s">
        <v>307</v>
      </c>
      <c r="C55" s="136">
        <f t="shared" ref="C55:G55" si="12">C9*1.05</f>
        <v>1.05</v>
      </c>
      <c r="D55" s="136">
        <f t="shared" si="12"/>
        <v>1.05</v>
      </c>
      <c r="E55" s="136">
        <f t="shared" si="12"/>
        <v>1.05</v>
      </c>
      <c r="F55" s="136">
        <f t="shared" si="12"/>
        <v>1.05</v>
      </c>
      <c r="G55" s="136">
        <f t="shared" si="12"/>
        <v>1.05</v>
      </c>
    </row>
    <row r="56" spans="1:7" x14ac:dyDescent="0.25">
      <c r="B56" s="117"/>
      <c r="C56" s="117"/>
      <c r="D56" s="117"/>
      <c r="E56" s="117"/>
      <c r="F56" s="117"/>
      <c r="G56" s="117"/>
    </row>
    <row r="57" spans="1:7" ht="13" x14ac:dyDescent="0.3">
      <c r="A57" s="99" t="s">
        <v>308</v>
      </c>
      <c r="B57" s="100"/>
      <c r="C57" s="100"/>
      <c r="D57" s="100"/>
      <c r="E57" s="100"/>
      <c r="F57" s="100"/>
      <c r="G57" s="100"/>
    </row>
    <row r="58" spans="1:7" ht="13" x14ac:dyDescent="0.3">
      <c r="A58" s="104"/>
      <c r="B58" s="113" t="s">
        <v>309</v>
      </c>
      <c r="C58" s="136">
        <f>C12*1.1</f>
        <v>1.6500000000000001</v>
      </c>
      <c r="D58" s="136">
        <f t="shared" ref="D58" si="13">D12*1.1</f>
        <v>1.5289999999999999</v>
      </c>
      <c r="E58" s="136">
        <v>1</v>
      </c>
      <c r="F58" s="136">
        <v>1</v>
      </c>
      <c r="G58" s="136">
        <v>1</v>
      </c>
    </row>
    <row r="59" spans="1:7" ht="13" x14ac:dyDescent="0.3">
      <c r="A59" s="104"/>
      <c r="B59" s="113"/>
    </row>
    <row r="60" spans="1:7" ht="13" x14ac:dyDescent="0.3">
      <c r="A60" s="99" t="s">
        <v>283</v>
      </c>
      <c r="B60" s="100"/>
      <c r="C60" s="100"/>
      <c r="D60" s="100"/>
      <c r="E60" s="100"/>
      <c r="F60" s="100"/>
      <c r="G60" s="100"/>
    </row>
    <row r="61" spans="1:7" ht="13" x14ac:dyDescent="0.3">
      <c r="A61" s="125" t="s">
        <v>279</v>
      </c>
      <c r="B61" s="117" t="s">
        <v>310</v>
      </c>
      <c r="C61" s="136">
        <f>C15*1.05</f>
        <v>1.0762499999999999</v>
      </c>
      <c r="D61" s="136">
        <f t="shared" ref="D61:G61" si="14">D15*1.05</f>
        <v>1.0762499999999999</v>
      </c>
      <c r="E61" s="136">
        <f t="shared" si="14"/>
        <v>1.0762499999999999</v>
      </c>
      <c r="F61" s="136">
        <f t="shared" si="14"/>
        <v>1.0762499999999999</v>
      </c>
      <c r="G61" s="136">
        <f t="shared" si="14"/>
        <v>1.0762499999999999</v>
      </c>
    </row>
    <row r="62" spans="1:7" ht="13" x14ac:dyDescent="0.3">
      <c r="A62" s="40"/>
      <c r="B62" s="117" t="s">
        <v>311</v>
      </c>
      <c r="C62" s="136">
        <f t="shared" ref="C62:G62" si="15">C16*1.05</f>
        <v>1.0762499999999999</v>
      </c>
      <c r="D62" s="136">
        <f t="shared" si="15"/>
        <v>1.0762499999999999</v>
      </c>
      <c r="E62" s="136">
        <f t="shared" si="15"/>
        <v>1.0762499999999999</v>
      </c>
      <c r="F62" s="136">
        <f t="shared" si="15"/>
        <v>1.0762499999999999</v>
      </c>
      <c r="G62" s="136">
        <f t="shared" si="15"/>
        <v>1.0762499999999999</v>
      </c>
    </row>
    <row r="63" spans="1:7" ht="13" x14ac:dyDescent="0.3">
      <c r="A63" s="125" t="s">
        <v>125</v>
      </c>
      <c r="B63" s="113" t="s">
        <v>312</v>
      </c>
      <c r="C63" s="136">
        <f t="shared" ref="C63:G63" si="16">C17*1.05</f>
        <v>1.05</v>
      </c>
      <c r="D63" s="136">
        <f t="shared" si="16"/>
        <v>1.05</v>
      </c>
      <c r="E63" s="136">
        <f t="shared" si="16"/>
        <v>1.05</v>
      </c>
      <c r="F63" s="136">
        <f t="shared" si="16"/>
        <v>1.05</v>
      </c>
      <c r="G63" s="136">
        <f t="shared" si="16"/>
        <v>1.05</v>
      </c>
    </row>
    <row r="65" spans="1:7" ht="13" x14ac:dyDescent="0.3">
      <c r="A65" s="99" t="s">
        <v>313</v>
      </c>
      <c r="B65" s="100"/>
      <c r="C65" s="100"/>
      <c r="D65" s="100"/>
      <c r="E65" s="100"/>
      <c r="F65" s="100"/>
      <c r="G65" s="100"/>
    </row>
    <row r="66" spans="1:7" ht="13" x14ac:dyDescent="0.3">
      <c r="A66" s="104"/>
      <c r="B66" s="104"/>
      <c r="C66" s="56" t="s">
        <v>73</v>
      </c>
      <c r="D66" s="56" t="s">
        <v>74</v>
      </c>
      <c r="E66" s="56" t="s">
        <v>75</v>
      </c>
      <c r="F66" s="56" t="s">
        <v>76</v>
      </c>
      <c r="G66" s="104"/>
    </row>
    <row r="67" spans="1:7" x14ac:dyDescent="0.25">
      <c r="B67" s="113" t="s">
        <v>314</v>
      </c>
      <c r="C67" s="136">
        <f>C21*1.05</f>
        <v>1.5960000000000001</v>
      </c>
      <c r="D67" s="136">
        <f t="shared" ref="D67:F67" si="17">D21*1.05</f>
        <v>1.05</v>
      </c>
      <c r="E67" s="136">
        <f t="shared" si="17"/>
        <v>1.05</v>
      </c>
      <c r="F67" s="136">
        <f t="shared" si="17"/>
        <v>1.05</v>
      </c>
    </row>
  </sheetData>
  <sheetProtection algorithmName="SHA-512" hashValue="idGFhrarsCmPVxwYFn8hw45vqd5u7/w+yQcs8c+lFVf5BLVc3ABIZoZQuVoFBW+EPsEEWxm2zCqMXIAyYwKx8g==" saltValue="xU/w347ngHk1efusdRvma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12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19" t="s">
        <v>161</v>
      </c>
      <c r="B1" s="40"/>
      <c r="C1" s="40" t="s">
        <v>55</v>
      </c>
      <c r="D1" s="40" t="s">
        <v>57</v>
      </c>
      <c r="E1" s="40" t="s">
        <v>56</v>
      </c>
      <c r="F1" s="119" t="s">
        <v>58</v>
      </c>
    </row>
    <row r="2" spans="1:6" ht="15.75" customHeight="1" x14ac:dyDescent="0.25">
      <c r="A2" s="90" t="s">
        <v>169</v>
      </c>
      <c r="B2" s="90" t="s">
        <v>317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318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181</v>
      </c>
      <c r="B4" s="90" t="s">
        <v>317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318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182</v>
      </c>
      <c r="B6" s="90" t="s">
        <v>317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318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2</v>
      </c>
      <c r="B8" s="90" t="s">
        <v>317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318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186</v>
      </c>
      <c r="B10" s="90" t="s">
        <v>317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318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190</v>
      </c>
      <c r="B12" s="90" t="s">
        <v>317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318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3">
      <c r="A15" s="140" t="s">
        <v>235</v>
      </c>
    </row>
    <row r="16" spans="1:6" ht="15.75" customHeight="1" x14ac:dyDescent="0.3">
      <c r="A16" s="119" t="s">
        <v>161</v>
      </c>
      <c r="B16" s="40"/>
      <c r="C16" s="40" t="s">
        <v>55</v>
      </c>
      <c r="D16" s="40" t="s">
        <v>57</v>
      </c>
      <c r="E16" s="40" t="s">
        <v>56</v>
      </c>
      <c r="F16" s="119" t="s">
        <v>58</v>
      </c>
    </row>
    <row r="17" spans="1:6" ht="15.75" customHeight="1" x14ac:dyDescent="0.25">
      <c r="A17" s="90" t="s">
        <v>169</v>
      </c>
      <c r="B17" s="90" t="s">
        <v>317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5">
      <c r="A18" s="90"/>
      <c r="B18" s="90" t="s">
        <v>318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5">
      <c r="A19" s="90" t="s">
        <v>181</v>
      </c>
      <c r="B19" s="90" t="s">
        <v>317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5">
      <c r="A20" s="90"/>
      <c r="B20" s="90" t="s">
        <v>318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5">
      <c r="A21" s="90" t="s">
        <v>182</v>
      </c>
      <c r="B21" s="90" t="s">
        <v>317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5">
      <c r="A22" s="90"/>
      <c r="B22" s="90" t="s">
        <v>318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5">
      <c r="A23" s="90" t="s">
        <v>2</v>
      </c>
      <c r="B23" s="90" t="s">
        <v>317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5">
      <c r="A24" s="90"/>
      <c r="B24" s="90" t="s">
        <v>318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5">
      <c r="A25" s="90" t="s">
        <v>186</v>
      </c>
      <c r="B25" s="90" t="s">
        <v>317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5">
      <c r="A26" s="90"/>
      <c r="B26" s="90" t="s">
        <v>318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5">
      <c r="A27" s="90" t="s">
        <v>190</v>
      </c>
      <c r="B27" s="90" t="s">
        <v>317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5">
      <c r="A28" s="90"/>
      <c r="B28" s="90" t="s">
        <v>318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3">
      <c r="A30" s="140" t="s">
        <v>239</v>
      </c>
    </row>
    <row r="31" spans="1:6" ht="15.75" customHeight="1" x14ac:dyDescent="0.3">
      <c r="A31" s="119" t="s">
        <v>161</v>
      </c>
      <c r="B31" s="40"/>
      <c r="C31" s="40" t="s">
        <v>55</v>
      </c>
      <c r="D31" s="40" t="s">
        <v>57</v>
      </c>
      <c r="E31" s="40" t="s">
        <v>56</v>
      </c>
      <c r="F31" s="119" t="s">
        <v>58</v>
      </c>
    </row>
    <row r="32" spans="1:6" ht="15.75" customHeight="1" x14ac:dyDescent="0.25">
      <c r="A32" s="90" t="s">
        <v>169</v>
      </c>
      <c r="B32" s="90" t="s">
        <v>317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5">
      <c r="A33" s="90"/>
      <c r="B33" s="90" t="s">
        <v>318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5">
      <c r="A34" s="90" t="s">
        <v>181</v>
      </c>
      <c r="B34" s="90" t="s">
        <v>317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5">
      <c r="A35" s="90"/>
      <c r="B35" s="90" t="s">
        <v>318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5">
      <c r="A36" s="90" t="s">
        <v>182</v>
      </c>
      <c r="B36" s="90" t="s">
        <v>317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5">
      <c r="A37" s="90"/>
      <c r="B37" s="90" t="s">
        <v>318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5">
      <c r="A38" s="90" t="s">
        <v>2</v>
      </c>
      <c r="B38" s="90" t="s">
        <v>317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5">
      <c r="A39" s="90"/>
      <c r="B39" s="90" t="s">
        <v>318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5">
      <c r="A40" s="90" t="s">
        <v>186</v>
      </c>
      <c r="B40" s="90" t="s">
        <v>317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5">
      <c r="A41" s="90"/>
      <c r="B41" s="90" t="s">
        <v>318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5">
      <c r="A42" s="90" t="s">
        <v>190</v>
      </c>
      <c r="B42" s="90" t="s">
        <v>317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5">
      <c r="A43" s="90"/>
      <c r="B43" s="90" t="s">
        <v>318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pJEE3gyULwt+0gxJsxIaEcSURjaRom3gw6kwdatX79zACKH69miBw1TLirrEVXxbLul+TOQ4lfFOKW6Aioo3ZA==" saltValue="lymwj+xGeJBmTK7KV+bsH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25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03" t="s">
        <v>113</v>
      </c>
      <c r="D1" s="103" t="s">
        <v>100</v>
      </c>
      <c r="E1" s="103" t="s">
        <v>101</v>
      </c>
      <c r="F1" s="103" t="s">
        <v>102</v>
      </c>
      <c r="G1" s="103" t="s">
        <v>103</v>
      </c>
      <c r="H1" s="103" t="s">
        <v>73</v>
      </c>
      <c r="I1" s="103" t="s">
        <v>74</v>
      </c>
      <c r="J1" s="103" t="s">
        <v>75</v>
      </c>
      <c r="K1" s="103" t="s">
        <v>76</v>
      </c>
      <c r="L1" s="103" t="s">
        <v>126</v>
      </c>
      <c r="M1" s="103" t="s">
        <v>127</v>
      </c>
      <c r="N1" s="103" t="s">
        <v>128</v>
      </c>
      <c r="O1" s="103" t="s">
        <v>129</v>
      </c>
    </row>
    <row r="2" spans="1:15" ht="13" x14ac:dyDescent="0.3">
      <c r="A2" s="40" t="s">
        <v>319</v>
      </c>
    </row>
    <row r="3" spans="1:15" x14ac:dyDescent="0.25">
      <c r="B3" s="59" t="s">
        <v>172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177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178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179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180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181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182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185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186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" customHeight="1" x14ac:dyDescent="0.25">
      <c r="B13" s="59" t="s">
        <v>189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190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5" spans="1:15" x14ac:dyDescent="0.25">
      <c r="B15" s="90" t="s">
        <v>206</v>
      </c>
      <c r="C15" s="136">
        <v>1</v>
      </c>
      <c r="D15" s="136">
        <v>1</v>
      </c>
      <c r="E15" s="136">
        <v>1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0.33</v>
      </c>
      <c r="M15" s="136">
        <v>0.33</v>
      </c>
      <c r="N15" s="136">
        <v>0.33</v>
      </c>
      <c r="O15" s="136">
        <v>0.33</v>
      </c>
    </row>
    <row r="17" spans="1:15" ht="13" x14ac:dyDescent="0.3">
      <c r="A17" s="40" t="s">
        <v>320</v>
      </c>
      <c r="B17" s="59"/>
    </row>
    <row r="18" spans="1:15" x14ac:dyDescent="0.25">
      <c r="B18" s="90" t="s">
        <v>174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5">
      <c r="B19" s="90" t="s">
        <v>175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5">
      <c r="B20" s="90" t="s">
        <v>176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1" spans="1:15" x14ac:dyDescent="0.25">
      <c r="B21" s="90" t="s">
        <v>183</v>
      </c>
      <c r="C21" s="136">
        <v>1</v>
      </c>
      <c r="D21" s="136">
        <v>1</v>
      </c>
      <c r="E21" s="136">
        <v>0.9</v>
      </c>
      <c r="F21" s="136">
        <v>0.9</v>
      </c>
      <c r="G21" s="136">
        <v>0.9</v>
      </c>
      <c r="H21" s="136">
        <v>0.9</v>
      </c>
      <c r="I21" s="136">
        <v>0.9</v>
      </c>
      <c r="J21" s="136">
        <v>0.9</v>
      </c>
      <c r="K21" s="136">
        <v>0.9</v>
      </c>
      <c r="L21" s="136">
        <v>0.9</v>
      </c>
      <c r="M21" s="136">
        <v>0.9</v>
      </c>
      <c r="N21" s="136">
        <v>0.9</v>
      </c>
      <c r="O21" s="136">
        <v>0.9</v>
      </c>
    </row>
    <row r="23" spans="1:15" s="140" customFormat="1" ht="13" x14ac:dyDescent="0.3">
      <c r="A23" s="140" t="s">
        <v>235</v>
      </c>
    </row>
    <row r="24" spans="1:15" ht="26" x14ac:dyDescent="0.3">
      <c r="A24" s="40"/>
      <c r="B24" s="40"/>
      <c r="C24" s="103" t="s">
        <v>113</v>
      </c>
      <c r="D24" s="103" t="s">
        <v>100</v>
      </c>
      <c r="E24" s="103" t="s">
        <v>101</v>
      </c>
      <c r="F24" s="103" t="s">
        <v>102</v>
      </c>
      <c r="G24" s="103" t="s">
        <v>103</v>
      </c>
      <c r="H24" s="103" t="s">
        <v>73</v>
      </c>
      <c r="I24" s="103" t="s">
        <v>74</v>
      </c>
      <c r="J24" s="103" t="s">
        <v>75</v>
      </c>
      <c r="K24" s="103" t="s">
        <v>76</v>
      </c>
      <c r="L24" s="103" t="s">
        <v>126</v>
      </c>
      <c r="M24" s="103" t="s">
        <v>127</v>
      </c>
      <c r="N24" s="103" t="s">
        <v>128</v>
      </c>
      <c r="O24" s="103" t="s">
        <v>129</v>
      </c>
    </row>
    <row r="25" spans="1:15" ht="13" x14ac:dyDescent="0.3">
      <c r="A25" s="40" t="s">
        <v>321</v>
      </c>
    </row>
    <row r="26" spans="1:15" x14ac:dyDescent="0.25">
      <c r="B26" s="59" t="s">
        <v>172</v>
      </c>
      <c r="C26" s="136">
        <f>C3*0.9</f>
        <v>0.47700000000000004</v>
      </c>
      <c r="D26" s="136">
        <f t="shared" ref="D26:O26" si="0">D3*0.9</f>
        <v>0.47700000000000004</v>
      </c>
      <c r="E26" s="136">
        <f t="shared" si="0"/>
        <v>0.9</v>
      </c>
      <c r="F26" s="136">
        <f t="shared" si="0"/>
        <v>0.9</v>
      </c>
      <c r="G26" s="136">
        <f t="shared" si="0"/>
        <v>0.9</v>
      </c>
      <c r="H26" s="136">
        <f t="shared" si="0"/>
        <v>0.9</v>
      </c>
      <c r="I26" s="136">
        <f t="shared" si="0"/>
        <v>0.9</v>
      </c>
      <c r="J26" s="136">
        <f t="shared" si="0"/>
        <v>0.9</v>
      </c>
      <c r="K26" s="136">
        <f t="shared" si="0"/>
        <v>0.9</v>
      </c>
      <c r="L26" s="136">
        <f t="shared" si="0"/>
        <v>0.9</v>
      </c>
      <c r="M26" s="136">
        <f t="shared" si="0"/>
        <v>0.9</v>
      </c>
      <c r="N26" s="136">
        <f t="shared" si="0"/>
        <v>0.9</v>
      </c>
      <c r="O26" s="136">
        <f t="shared" si="0"/>
        <v>0.9</v>
      </c>
    </row>
    <row r="27" spans="1:15" x14ac:dyDescent="0.25">
      <c r="B27" s="59" t="s">
        <v>177</v>
      </c>
      <c r="C27" s="136">
        <f t="shared" ref="C27:O27" si="1">C4*0.9</f>
        <v>0.9</v>
      </c>
      <c r="D27" s="136">
        <f t="shared" si="1"/>
        <v>0.9</v>
      </c>
      <c r="E27" s="136">
        <f t="shared" si="1"/>
        <v>0.9</v>
      </c>
      <c r="F27" s="136">
        <f t="shared" si="1"/>
        <v>0.9</v>
      </c>
      <c r="G27" s="136">
        <f t="shared" si="1"/>
        <v>0.9</v>
      </c>
      <c r="H27" s="136">
        <f t="shared" si="1"/>
        <v>0.65700000000000003</v>
      </c>
      <c r="I27" s="136">
        <f t="shared" si="1"/>
        <v>0.65700000000000003</v>
      </c>
      <c r="J27" s="136">
        <f t="shared" si="1"/>
        <v>0.65700000000000003</v>
      </c>
      <c r="K27" s="136">
        <f t="shared" si="1"/>
        <v>0.65700000000000003</v>
      </c>
      <c r="L27" s="136">
        <f t="shared" si="1"/>
        <v>0.9</v>
      </c>
      <c r="M27" s="136">
        <f t="shared" si="1"/>
        <v>0.9</v>
      </c>
      <c r="N27" s="136">
        <f t="shared" si="1"/>
        <v>0.9</v>
      </c>
      <c r="O27" s="136">
        <f t="shared" si="1"/>
        <v>0.9</v>
      </c>
    </row>
    <row r="28" spans="1:15" x14ac:dyDescent="0.25">
      <c r="B28" s="59" t="s">
        <v>178</v>
      </c>
      <c r="C28" s="136">
        <f t="shared" ref="C28:O28" si="2">C5*0.9</f>
        <v>0.9</v>
      </c>
      <c r="D28" s="136">
        <f t="shared" si="2"/>
        <v>0.9</v>
      </c>
      <c r="E28" s="136">
        <f t="shared" si="2"/>
        <v>0.9</v>
      </c>
      <c r="F28" s="136">
        <f t="shared" si="2"/>
        <v>0.9</v>
      </c>
      <c r="G28" s="136">
        <f t="shared" si="2"/>
        <v>0.9</v>
      </c>
      <c r="H28" s="136">
        <f t="shared" si="2"/>
        <v>0.65700000000000003</v>
      </c>
      <c r="I28" s="136">
        <f t="shared" si="2"/>
        <v>0.65700000000000003</v>
      </c>
      <c r="J28" s="136">
        <f t="shared" si="2"/>
        <v>0.65700000000000003</v>
      </c>
      <c r="K28" s="136">
        <f t="shared" si="2"/>
        <v>0.65700000000000003</v>
      </c>
      <c r="L28" s="136">
        <f t="shared" si="2"/>
        <v>0.9</v>
      </c>
      <c r="M28" s="136">
        <f t="shared" si="2"/>
        <v>0.9</v>
      </c>
      <c r="N28" s="136">
        <f t="shared" si="2"/>
        <v>0.9</v>
      </c>
      <c r="O28" s="136">
        <f t="shared" si="2"/>
        <v>0.9</v>
      </c>
    </row>
    <row r="29" spans="1:15" x14ac:dyDescent="0.25">
      <c r="B29" s="59" t="s">
        <v>179</v>
      </c>
      <c r="C29" s="136">
        <f t="shared" ref="C29:O29" si="3">C6*0.9</f>
        <v>0.9</v>
      </c>
      <c r="D29" s="136">
        <f t="shared" si="3"/>
        <v>0.9</v>
      </c>
      <c r="E29" s="136">
        <f t="shared" si="3"/>
        <v>0.9</v>
      </c>
      <c r="F29" s="136">
        <f t="shared" si="3"/>
        <v>0.9</v>
      </c>
      <c r="G29" s="136">
        <f t="shared" si="3"/>
        <v>0.9</v>
      </c>
      <c r="H29" s="136">
        <f t="shared" si="3"/>
        <v>0.65700000000000003</v>
      </c>
      <c r="I29" s="136">
        <f t="shared" si="3"/>
        <v>0.65700000000000003</v>
      </c>
      <c r="J29" s="136">
        <f t="shared" si="3"/>
        <v>0.65700000000000003</v>
      </c>
      <c r="K29" s="136">
        <f t="shared" si="3"/>
        <v>0.65700000000000003</v>
      </c>
      <c r="L29" s="136">
        <f t="shared" si="3"/>
        <v>0.9</v>
      </c>
      <c r="M29" s="136">
        <f t="shared" si="3"/>
        <v>0.9</v>
      </c>
      <c r="N29" s="136">
        <f t="shared" si="3"/>
        <v>0.9</v>
      </c>
      <c r="O29" s="136">
        <f t="shared" si="3"/>
        <v>0.9</v>
      </c>
    </row>
    <row r="30" spans="1:15" x14ac:dyDescent="0.25">
      <c r="B30" s="59" t="s">
        <v>180</v>
      </c>
      <c r="C30" s="136">
        <f t="shared" ref="C30:O30" si="4">C7*0.9</f>
        <v>0.9</v>
      </c>
      <c r="D30" s="136">
        <f t="shared" si="4"/>
        <v>0.9</v>
      </c>
      <c r="E30" s="136">
        <f t="shared" si="4"/>
        <v>0.9</v>
      </c>
      <c r="F30" s="136">
        <f t="shared" si="4"/>
        <v>0.9</v>
      </c>
      <c r="G30" s="136">
        <f t="shared" si="4"/>
        <v>0.9</v>
      </c>
      <c r="H30" s="136">
        <f t="shared" si="4"/>
        <v>0.65700000000000003</v>
      </c>
      <c r="I30" s="136">
        <f t="shared" si="4"/>
        <v>0.65700000000000003</v>
      </c>
      <c r="J30" s="136">
        <f t="shared" si="4"/>
        <v>0.65700000000000003</v>
      </c>
      <c r="K30" s="136">
        <f t="shared" si="4"/>
        <v>0.65700000000000003</v>
      </c>
      <c r="L30" s="136">
        <f t="shared" si="4"/>
        <v>0.9</v>
      </c>
      <c r="M30" s="136">
        <f t="shared" si="4"/>
        <v>0.9</v>
      </c>
      <c r="N30" s="136">
        <f t="shared" si="4"/>
        <v>0.9</v>
      </c>
      <c r="O30" s="136">
        <f t="shared" si="4"/>
        <v>0.9</v>
      </c>
    </row>
    <row r="31" spans="1:15" x14ac:dyDescent="0.25">
      <c r="B31" s="90" t="s">
        <v>181</v>
      </c>
      <c r="C31" s="136">
        <f t="shared" ref="C31:O31" si="5">C8*0.9</f>
        <v>0.9</v>
      </c>
      <c r="D31" s="136">
        <f t="shared" si="5"/>
        <v>0.9</v>
      </c>
      <c r="E31" s="136">
        <f t="shared" si="5"/>
        <v>0.9</v>
      </c>
      <c r="F31" s="136">
        <f t="shared" si="5"/>
        <v>0.9</v>
      </c>
      <c r="G31" s="136">
        <f t="shared" si="5"/>
        <v>0.9</v>
      </c>
      <c r="H31" s="136">
        <f t="shared" si="5"/>
        <v>0.9</v>
      </c>
      <c r="I31" s="136">
        <f t="shared" si="5"/>
        <v>0.9</v>
      </c>
      <c r="J31" s="136">
        <f t="shared" si="5"/>
        <v>0.9</v>
      </c>
      <c r="K31" s="136">
        <f t="shared" si="5"/>
        <v>0.9</v>
      </c>
      <c r="L31" s="136">
        <f t="shared" si="5"/>
        <v>0.29700000000000004</v>
      </c>
      <c r="M31" s="136">
        <f t="shared" si="5"/>
        <v>0.29700000000000004</v>
      </c>
      <c r="N31" s="136">
        <f t="shared" si="5"/>
        <v>0.29700000000000004</v>
      </c>
      <c r="O31" s="136">
        <f t="shared" si="5"/>
        <v>0.29700000000000004</v>
      </c>
    </row>
    <row r="32" spans="1:15" x14ac:dyDescent="0.25">
      <c r="B32" s="90" t="s">
        <v>182</v>
      </c>
      <c r="C32" s="136">
        <f t="shared" ref="C32:O32" si="6">C9*0.9</f>
        <v>0.9</v>
      </c>
      <c r="D32" s="136">
        <f t="shared" si="6"/>
        <v>0.9</v>
      </c>
      <c r="E32" s="136">
        <f t="shared" si="6"/>
        <v>0.9</v>
      </c>
      <c r="F32" s="136">
        <f t="shared" si="6"/>
        <v>0.9</v>
      </c>
      <c r="G32" s="136">
        <f t="shared" si="6"/>
        <v>0.9</v>
      </c>
      <c r="H32" s="136">
        <f t="shared" si="6"/>
        <v>0.9</v>
      </c>
      <c r="I32" s="136">
        <f t="shared" si="6"/>
        <v>0.9</v>
      </c>
      <c r="J32" s="136">
        <f t="shared" si="6"/>
        <v>0.9</v>
      </c>
      <c r="K32" s="136">
        <f t="shared" si="6"/>
        <v>0.9</v>
      </c>
      <c r="L32" s="136">
        <f t="shared" si="6"/>
        <v>0.29700000000000004</v>
      </c>
      <c r="M32" s="136">
        <f t="shared" si="6"/>
        <v>0.29700000000000004</v>
      </c>
      <c r="N32" s="136">
        <f t="shared" si="6"/>
        <v>0.29700000000000004</v>
      </c>
      <c r="O32" s="136">
        <f t="shared" si="6"/>
        <v>0.29700000000000004</v>
      </c>
    </row>
    <row r="33" spans="1:15" x14ac:dyDescent="0.25">
      <c r="B33" s="59" t="s">
        <v>2</v>
      </c>
      <c r="C33" s="136">
        <f t="shared" ref="C33:O33" si="7">C10*0.9</f>
        <v>0.9</v>
      </c>
      <c r="D33" s="136">
        <f t="shared" si="7"/>
        <v>0.9</v>
      </c>
      <c r="E33" s="136">
        <f t="shared" si="7"/>
        <v>0.9</v>
      </c>
      <c r="F33" s="136">
        <f t="shared" si="7"/>
        <v>0.9</v>
      </c>
      <c r="G33" s="136">
        <f t="shared" si="7"/>
        <v>0.9</v>
      </c>
      <c r="H33" s="136">
        <f t="shared" si="7"/>
        <v>0.9</v>
      </c>
      <c r="I33" s="136">
        <f t="shared" si="7"/>
        <v>0.9</v>
      </c>
      <c r="J33" s="136">
        <f t="shared" si="7"/>
        <v>0.9</v>
      </c>
      <c r="K33" s="136">
        <f t="shared" si="7"/>
        <v>0.9</v>
      </c>
      <c r="L33" s="136">
        <f t="shared" si="7"/>
        <v>0.747</v>
      </c>
      <c r="M33" s="136">
        <f t="shared" si="7"/>
        <v>0.747</v>
      </c>
      <c r="N33" s="136">
        <f t="shared" si="7"/>
        <v>0.747</v>
      </c>
      <c r="O33" s="136">
        <f t="shared" si="7"/>
        <v>0.747</v>
      </c>
    </row>
    <row r="34" spans="1:15" x14ac:dyDescent="0.25">
      <c r="B34" s="90" t="s">
        <v>185</v>
      </c>
      <c r="C34" s="136">
        <f t="shared" ref="C34:O34" si="8">C11*0.9</f>
        <v>0.9</v>
      </c>
      <c r="D34" s="136">
        <f t="shared" si="8"/>
        <v>0.9</v>
      </c>
      <c r="E34" s="136">
        <f t="shared" si="8"/>
        <v>0.621</v>
      </c>
      <c r="F34" s="136">
        <f t="shared" si="8"/>
        <v>0.621</v>
      </c>
      <c r="G34" s="136">
        <f t="shared" si="8"/>
        <v>0.9</v>
      </c>
      <c r="H34" s="136">
        <f t="shared" si="8"/>
        <v>0.9</v>
      </c>
      <c r="I34" s="136">
        <f t="shared" si="8"/>
        <v>0.9</v>
      </c>
      <c r="J34" s="136">
        <f t="shared" si="8"/>
        <v>0.9</v>
      </c>
      <c r="K34" s="136">
        <f t="shared" si="8"/>
        <v>0.9</v>
      </c>
      <c r="L34" s="136">
        <f t="shared" si="8"/>
        <v>0.9</v>
      </c>
      <c r="M34" s="136">
        <f t="shared" si="8"/>
        <v>0.9</v>
      </c>
      <c r="N34" s="136">
        <f t="shared" si="8"/>
        <v>0.9</v>
      </c>
      <c r="O34" s="136">
        <f t="shared" si="8"/>
        <v>0.9</v>
      </c>
    </row>
    <row r="35" spans="1:15" x14ac:dyDescent="0.25">
      <c r="B35" s="59" t="s">
        <v>186</v>
      </c>
      <c r="C35" s="136">
        <f t="shared" ref="C35:O35" si="9">C12*0.9</f>
        <v>0.747</v>
      </c>
      <c r="D35" s="136">
        <f t="shared" si="9"/>
        <v>0.747</v>
      </c>
      <c r="E35" s="136">
        <f t="shared" si="9"/>
        <v>0.747</v>
      </c>
      <c r="F35" s="136">
        <f t="shared" si="9"/>
        <v>0.747</v>
      </c>
      <c r="G35" s="136">
        <f t="shared" si="9"/>
        <v>0.747</v>
      </c>
      <c r="H35" s="136">
        <f t="shared" si="9"/>
        <v>0.747</v>
      </c>
      <c r="I35" s="136">
        <f t="shared" si="9"/>
        <v>0.747</v>
      </c>
      <c r="J35" s="136">
        <f t="shared" si="9"/>
        <v>0.747</v>
      </c>
      <c r="K35" s="136">
        <f t="shared" si="9"/>
        <v>0.747</v>
      </c>
      <c r="L35" s="136">
        <f t="shared" si="9"/>
        <v>0.747</v>
      </c>
      <c r="M35" s="136">
        <f t="shared" si="9"/>
        <v>0.747</v>
      </c>
      <c r="N35" s="136">
        <f t="shared" si="9"/>
        <v>0.747</v>
      </c>
      <c r="O35" s="136">
        <f t="shared" si="9"/>
        <v>0.747</v>
      </c>
    </row>
    <row r="36" spans="1:15" x14ac:dyDescent="0.25">
      <c r="B36" s="59" t="s">
        <v>189</v>
      </c>
      <c r="C36" s="136">
        <f t="shared" ref="C36:O36" si="10">C13*0.9</f>
        <v>0.9</v>
      </c>
      <c r="D36" s="136">
        <f t="shared" si="10"/>
        <v>0.9</v>
      </c>
      <c r="E36" s="136">
        <f t="shared" si="10"/>
        <v>0.621</v>
      </c>
      <c r="F36" s="136">
        <f t="shared" si="10"/>
        <v>0.621</v>
      </c>
      <c r="G36" s="136">
        <f t="shared" si="10"/>
        <v>0.621</v>
      </c>
      <c r="H36" s="136">
        <f t="shared" si="10"/>
        <v>0.9</v>
      </c>
      <c r="I36" s="136">
        <f t="shared" si="10"/>
        <v>0.9</v>
      </c>
      <c r="J36" s="136">
        <f t="shared" si="10"/>
        <v>0.9</v>
      </c>
      <c r="K36" s="136">
        <f t="shared" si="10"/>
        <v>0.9</v>
      </c>
      <c r="L36" s="136">
        <f t="shared" si="10"/>
        <v>0.9</v>
      </c>
      <c r="M36" s="136">
        <f t="shared" si="10"/>
        <v>0.9</v>
      </c>
      <c r="N36" s="136">
        <f t="shared" si="10"/>
        <v>0.9</v>
      </c>
      <c r="O36" s="136">
        <f t="shared" si="10"/>
        <v>0.9</v>
      </c>
    </row>
    <row r="37" spans="1:15" x14ac:dyDescent="0.25">
      <c r="B37" s="59" t="s">
        <v>190</v>
      </c>
      <c r="C37" s="136">
        <f t="shared" ref="C37:O38" si="11">C14*0.9</f>
        <v>0.9</v>
      </c>
      <c r="D37" s="136">
        <f t="shared" si="11"/>
        <v>0.9</v>
      </c>
      <c r="E37" s="136">
        <f t="shared" si="11"/>
        <v>0.9</v>
      </c>
      <c r="F37" s="136">
        <f t="shared" si="11"/>
        <v>0.9</v>
      </c>
      <c r="G37" s="136">
        <f t="shared" si="11"/>
        <v>0.9</v>
      </c>
      <c r="H37" s="136">
        <f t="shared" si="11"/>
        <v>0.9</v>
      </c>
      <c r="I37" s="136">
        <f t="shared" si="11"/>
        <v>0.9</v>
      </c>
      <c r="J37" s="136">
        <f t="shared" si="11"/>
        <v>0.9</v>
      </c>
      <c r="K37" s="136">
        <f t="shared" si="11"/>
        <v>0.9</v>
      </c>
      <c r="L37" s="136">
        <f t="shared" si="11"/>
        <v>0.29700000000000004</v>
      </c>
      <c r="M37" s="136">
        <f t="shared" si="11"/>
        <v>0.29700000000000004</v>
      </c>
      <c r="N37" s="136">
        <f t="shared" si="11"/>
        <v>0.29700000000000004</v>
      </c>
      <c r="O37" s="136">
        <f t="shared" si="11"/>
        <v>0.29700000000000004</v>
      </c>
    </row>
    <row r="38" spans="1:15" x14ac:dyDescent="0.25">
      <c r="B38" s="90" t="s">
        <v>206</v>
      </c>
      <c r="C38" s="136">
        <f t="shared" si="11"/>
        <v>0.9</v>
      </c>
      <c r="D38" s="136">
        <f t="shared" si="11"/>
        <v>0.9</v>
      </c>
      <c r="E38" s="136">
        <f t="shared" si="11"/>
        <v>0.9</v>
      </c>
      <c r="F38" s="136">
        <f t="shared" si="11"/>
        <v>0.9</v>
      </c>
      <c r="G38" s="136">
        <f t="shared" si="11"/>
        <v>0.9</v>
      </c>
      <c r="H38" s="136">
        <f t="shared" si="11"/>
        <v>0.9</v>
      </c>
      <c r="I38" s="136">
        <f t="shared" si="11"/>
        <v>0.9</v>
      </c>
      <c r="J38" s="136">
        <f t="shared" si="11"/>
        <v>0.9</v>
      </c>
      <c r="K38" s="136">
        <f t="shared" si="11"/>
        <v>0.9</v>
      </c>
      <c r="L38" s="136">
        <f t="shared" si="11"/>
        <v>0.29700000000000004</v>
      </c>
      <c r="M38" s="136">
        <f t="shared" si="11"/>
        <v>0.29700000000000004</v>
      </c>
      <c r="N38" s="136">
        <f t="shared" si="11"/>
        <v>0.29700000000000004</v>
      </c>
      <c r="O38" s="136">
        <f t="shared" si="11"/>
        <v>0.29700000000000004</v>
      </c>
    </row>
    <row r="40" spans="1:15" ht="13" x14ac:dyDescent="0.3">
      <c r="A40" s="40" t="s">
        <v>323</v>
      </c>
      <c r="B40" s="59"/>
    </row>
    <row r="41" spans="1:15" x14ac:dyDescent="0.25">
      <c r="B41" s="90" t="s">
        <v>174</v>
      </c>
      <c r="C41" s="136">
        <f>C18*0.9</f>
        <v>0.9</v>
      </c>
      <c r="D41" s="136">
        <f t="shared" ref="D41:O41" si="12">D18*0.9</f>
        <v>0.9</v>
      </c>
      <c r="E41" s="136">
        <f t="shared" si="12"/>
        <v>0.87839999999999996</v>
      </c>
      <c r="F41" s="136">
        <f t="shared" si="12"/>
        <v>0.87839999999999996</v>
      </c>
      <c r="G41" s="136">
        <f t="shared" si="12"/>
        <v>0.87839999999999996</v>
      </c>
      <c r="H41" s="136">
        <f t="shared" si="12"/>
        <v>0.87839999999999996</v>
      </c>
      <c r="I41" s="136">
        <f t="shared" si="12"/>
        <v>0.87839999999999996</v>
      </c>
      <c r="J41" s="136">
        <f t="shared" si="12"/>
        <v>0.87839999999999996</v>
      </c>
      <c r="K41" s="136">
        <f t="shared" si="12"/>
        <v>0.87839999999999996</v>
      </c>
      <c r="L41" s="136">
        <f t="shared" si="12"/>
        <v>0.87839999999999996</v>
      </c>
      <c r="M41" s="136">
        <f t="shared" si="12"/>
        <v>0.87839999999999996</v>
      </c>
      <c r="N41" s="136">
        <f t="shared" si="12"/>
        <v>0.87839999999999996</v>
      </c>
      <c r="O41" s="136">
        <f t="shared" si="12"/>
        <v>0.87839999999999996</v>
      </c>
    </row>
    <row r="42" spans="1:15" x14ac:dyDescent="0.25">
      <c r="B42" s="90" t="s">
        <v>175</v>
      </c>
      <c r="C42" s="136">
        <f t="shared" ref="C42:O42" si="13">C19*0.9</f>
        <v>0.9</v>
      </c>
      <c r="D42" s="136">
        <f t="shared" si="13"/>
        <v>0.9</v>
      </c>
      <c r="E42" s="136">
        <f t="shared" si="13"/>
        <v>0.87839999999999996</v>
      </c>
      <c r="F42" s="136">
        <f t="shared" si="13"/>
        <v>0.87839999999999996</v>
      </c>
      <c r="G42" s="136">
        <f t="shared" si="13"/>
        <v>0.87839999999999996</v>
      </c>
      <c r="H42" s="136">
        <f t="shared" si="13"/>
        <v>0.87839999999999996</v>
      </c>
      <c r="I42" s="136">
        <f t="shared" si="13"/>
        <v>0.87839999999999996</v>
      </c>
      <c r="J42" s="136">
        <f t="shared" si="13"/>
        <v>0.87839999999999996</v>
      </c>
      <c r="K42" s="136">
        <f t="shared" si="13"/>
        <v>0.87839999999999996</v>
      </c>
      <c r="L42" s="136">
        <f t="shared" si="13"/>
        <v>0.87839999999999996</v>
      </c>
      <c r="M42" s="136">
        <f t="shared" si="13"/>
        <v>0.87839999999999996</v>
      </c>
      <c r="N42" s="136">
        <f t="shared" si="13"/>
        <v>0.87839999999999996</v>
      </c>
      <c r="O42" s="136">
        <f t="shared" si="13"/>
        <v>0.87839999999999996</v>
      </c>
    </row>
    <row r="43" spans="1:15" x14ac:dyDescent="0.25">
      <c r="B43" s="90" t="s">
        <v>176</v>
      </c>
      <c r="C43" s="136">
        <f t="shared" ref="C43:O43" si="14">C20*0.9</f>
        <v>0.9</v>
      </c>
      <c r="D43" s="136">
        <f t="shared" si="14"/>
        <v>0.9</v>
      </c>
      <c r="E43" s="136">
        <f t="shared" si="14"/>
        <v>0.87839999999999996</v>
      </c>
      <c r="F43" s="136">
        <f t="shared" si="14"/>
        <v>0.87839999999999996</v>
      </c>
      <c r="G43" s="136">
        <f t="shared" si="14"/>
        <v>0.87839999999999996</v>
      </c>
      <c r="H43" s="136">
        <f t="shared" si="14"/>
        <v>0.87839999999999996</v>
      </c>
      <c r="I43" s="136">
        <f t="shared" si="14"/>
        <v>0.87839999999999996</v>
      </c>
      <c r="J43" s="136">
        <f t="shared" si="14"/>
        <v>0.87839999999999996</v>
      </c>
      <c r="K43" s="136">
        <f t="shared" si="14"/>
        <v>0.87839999999999996</v>
      </c>
      <c r="L43" s="136">
        <f t="shared" si="14"/>
        <v>0.87839999999999996</v>
      </c>
      <c r="M43" s="136">
        <f t="shared" si="14"/>
        <v>0.87839999999999996</v>
      </c>
      <c r="N43" s="136">
        <f t="shared" si="14"/>
        <v>0.87839999999999996</v>
      </c>
      <c r="O43" s="136">
        <f t="shared" si="14"/>
        <v>0.87839999999999996</v>
      </c>
    </row>
    <row r="44" spans="1:15" x14ac:dyDescent="0.25">
      <c r="B44" s="90" t="s">
        <v>183</v>
      </c>
      <c r="C44" s="136">
        <f t="shared" ref="C44:O44" si="15">C21*0.9</f>
        <v>0.9</v>
      </c>
      <c r="D44" s="136">
        <f t="shared" si="15"/>
        <v>0.9</v>
      </c>
      <c r="E44" s="136">
        <f t="shared" si="15"/>
        <v>0.81</v>
      </c>
      <c r="F44" s="136">
        <f t="shared" si="15"/>
        <v>0.81</v>
      </c>
      <c r="G44" s="136">
        <f t="shared" si="15"/>
        <v>0.81</v>
      </c>
      <c r="H44" s="136">
        <f t="shared" si="15"/>
        <v>0.81</v>
      </c>
      <c r="I44" s="136">
        <f t="shared" si="15"/>
        <v>0.81</v>
      </c>
      <c r="J44" s="136">
        <f t="shared" si="15"/>
        <v>0.81</v>
      </c>
      <c r="K44" s="136">
        <f t="shared" si="15"/>
        <v>0.81</v>
      </c>
      <c r="L44" s="136">
        <f t="shared" si="15"/>
        <v>0.81</v>
      </c>
      <c r="M44" s="136">
        <f t="shared" si="15"/>
        <v>0.81</v>
      </c>
      <c r="N44" s="136">
        <f t="shared" si="15"/>
        <v>0.81</v>
      </c>
      <c r="O44" s="136">
        <f t="shared" si="15"/>
        <v>0.81</v>
      </c>
    </row>
    <row r="46" spans="1:15" s="140" customFormat="1" ht="13" x14ac:dyDescent="0.3">
      <c r="A46" s="140" t="s">
        <v>239</v>
      </c>
    </row>
    <row r="47" spans="1:15" ht="26" x14ac:dyDescent="0.3">
      <c r="A47" s="40"/>
      <c r="B47" s="40"/>
      <c r="C47" s="103" t="s">
        <v>113</v>
      </c>
      <c r="D47" s="103" t="s">
        <v>100</v>
      </c>
      <c r="E47" s="103" t="s">
        <v>101</v>
      </c>
      <c r="F47" s="103" t="s">
        <v>102</v>
      </c>
      <c r="G47" s="103" t="s">
        <v>103</v>
      </c>
      <c r="H47" s="103" t="s">
        <v>73</v>
      </c>
      <c r="I47" s="103" t="s">
        <v>74</v>
      </c>
      <c r="J47" s="103" t="s">
        <v>75</v>
      </c>
      <c r="K47" s="103" t="s">
        <v>76</v>
      </c>
      <c r="L47" s="103" t="s">
        <v>126</v>
      </c>
      <c r="M47" s="103" t="s">
        <v>127</v>
      </c>
      <c r="N47" s="103" t="s">
        <v>128</v>
      </c>
      <c r="O47" s="103" t="s">
        <v>129</v>
      </c>
    </row>
    <row r="48" spans="1:15" ht="13" x14ac:dyDescent="0.3">
      <c r="A48" s="40" t="s">
        <v>322</v>
      </c>
    </row>
    <row r="49" spans="1:15" x14ac:dyDescent="0.25">
      <c r="B49" s="59" t="s">
        <v>172</v>
      </c>
      <c r="C49" s="136">
        <f>C3*1.05</f>
        <v>0.55650000000000011</v>
      </c>
      <c r="D49" s="136">
        <f t="shared" ref="D49:O49" si="16">D3*1.05</f>
        <v>0.55650000000000011</v>
      </c>
      <c r="E49" s="136">
        <f t="shared" si="16"/>
        <v>1.05</v>
      </c>
      <c r="F49" s="136">
        <f t="shared" si="16"/>
        <v>1.05</v>
      </c>
      <c r="G49" s="136">
        <f t="shared" si="16"/>
        <v>1.05</v>
      </c>
      <c r="H49" s="136">
        <f t="shared" si="16"/>
        <v>1.05</v>
      </c>
      <c r="I49" s="136">
        <f t="shared" si="16"/>
        <v>1.05</v>
      </c>
      <c r="J49" s="136">
        <f t="shared" si="16"/>
        <v>1.05</v>
      </c>
      <c r="K49" s="136">
        <f t="shared" si="16"/>
        <v>1.05</v>
      </c>
      <c r="L49" s="136">
        <f t="shared" si="16"/>
        <v>1.05</v>
      </c>
      <c r="M49" s="136">
        <f t="shared" si="16"/>
        <v>1.05</v>
      </c>
      <c r="N49" s="136">
        <f t="shared" si="16"/>
        <v>1.05</v>
      </c>
      <c r="O49" s="136">
        <f t="shared" si="16"/>
        <v>1.05</v>
      </c>
    </row>
    <row r="50" spans="1:15" x14ac:dyDescent="0.25">
      <c r="B50" s="59" t="s">
        <v>177</v>
      </c>
      <c r="C50" s="136">
        <f t="shared" ref="C50:O50" si="17">C4*1.05</f>
        <v>1.05</v>
      </c>
      <c r="D50" s="136">
        <f t="shared" si="17"/>
        <v>1.05</v>
      </c>
      <c r="E50" s="136">
        <f t="shared" si="17"/>
        <v>1.05</v>
      </c>
      <c r="F50" s="136">
        <f t="shared" si="17"/>
        <v>1.05</v>
      </c>
      <c r="G50" s="136">
        <f t="shared" si="17"/>
        <v>1.05</v>
      </c>
      <c r="H50" s="136">
        <f t="shared" si="17"/>
        <v>0.76649999999999996</v>
      </c>
      <c r="I50" s="136">
        <f t="shared" si="17"/>
        <v>0.76649999999999996</v>
      </c>
      <c r="J50" s="136">
        <f t="shared" si="17"/>
        <v>0.76649999999999996</v>
      </c>
      <c r="K50" s="136">
        <f t="shared" si="17"/>
        <v>0.76649999999999996</v>
      </c>
      <c r="L50" s="136">
        <f t="shared" si="17"/>
        <v>1.05</v>
      </c>
      <c r="M50" s="136">
        <f t="shared" si="17"/>
        <v>1.05</v>
      </c>
      <c r="N50" s="136">
        <f t="shared" si="17"/>
        <v>1.05</v>
      </c>
      <c r="O50" s="136">
        <f t="shared" si="17"/>
        <v>1.05</v>
      </c>
    </row>
    <row r="51" spans="1:15" x14ac:dyDescent="0.25">
      <c r="B51" s="59" t="s">
        <v>178</v>
      </c>
      <c r="C51" s="136">
        <f t="shared" ref="C51:O51" si="18">C5*1.05</f>
        <v>1.05</v>
      </c>
      <c r="D51" s="136">
        <f t="shared" si="18"/>
        <v>1.05</v>
      </c>
      <c r="E51" s="136">
        <f t="shared" si="18"/>
        <v>1.05</v>
      </c>
      <c r="F51" s="136">
        <f t="shared" si="18"/>
        <v>1.05</v>
      </c>
      <c r="G51" s="136">
        <f t="shared" si="18"/>
        <v>1.05</v>
      </c>
      <c r="H51" s="136">
        <f t="shared" si="18"/>
        <v>0.76649999999999996</v>
      </c>
      <c r="I51" s="136">
        <f t="shared" si="18"/>
        <v>0.76649999999999996</v>
      </c>
      <c r="J51" s="136">
        <f t="shared" si="18"/>
        <v>0.76649999999999996</v>
      </c>
      <c r="K51" s="136">
        <f t="shared" si="18"/>
        <v>0.76649999999999996</v>
      </c>
      <c r="L51" s="136">
        <f t="shared" si="18"/>
        <v>1.05</v>
      </c>
      <c r="M51" s="136">
        <f t="shared" si="18"/>
        <v>1.05</v>
      </c>
      <c r="N51" s="136">
        <f t="shared" si="18"/>
        <v>1.05</v>
      </c>
      <c r="O51" s="136">
        <f t="shared" si="18"/>
        <v>1.05</v>
      </c>
    </row>
    <row r="52" spans="1:15" x14ac:dyDescent="0.25">
      <c r="B52" s="59" t="s">
        <v>179</v>
      </c>
      <c r="C52" s="136">
        <f t="shared" ref="C52:O52" si="19">C6*1.05</f>
        <v>1.05</v>
      </c>
      <c r="D52" s="136">
        <f t="shared" si="19"/>
        <v>1.05</v>
      </c>
      <c r="E52" s="136">
        <f t="shared" si="19"/>
        <v>1.05</v>
      </c>
      <c r="F52" s="136">
        <f t="shared" si="19"/>
        <v>1.05</v>
      </c>
      <c r="G52" s="136">
        <f t="shared" si="19"/>
        <v>1.05</v>
      </c>
      <c r="H52" s="136">
        <f t="shared" si="19"/>
        <v>0.76649999999999996</v>
      </c>
      <c r="I52" s="136">
        <f t="shared" si="19"/>
        <v>0.76649999999999996</v>
      </c>
      <c r="J52" s="136">
        <f t="shared" si="19"/>
        <v>0.76649999999999996</v>
      </c>
      <c r="K52" s="136">
        <f t="shared" si="19"/>
        <v>0.76649999999999996</v>
      </c>
      <c r="L52" s="136">
        <f t="shared" si="19"/>
        <v>1.05</v>
      </c>
      <c r="M52" s="136">
        <f t="shared" si="19"/>
        <v>1.05</v>
      </c>
      <c r="N52" s="136">
        <f t="shared" si="19"/>
        <v>1.05</v>
      </c>
      <c r="O52" s="136">
        <f t="shared" si="19"/>
        <v>1.05</v>
      </c>
    </row>
    <row r="53" spans="1:15" x14ac:dyDescent="0.25">
      <c r="B53" s="59" t="s">
        <v>180</v>
      </c>
      <c r="C53" s="136">
        <f t="shared" ref="C53:O53" si="20">C7*1.05</f>
        <v>1.05</v>
      </c>
      <c r="D53" s="136">
        <f t="shared" si="20"/>
        <v>1.05</v>
      </c>
      <c r="E53" s="136">
        <f t="shared" si="20"/>
        <v>1.05</v>
      </c>
      <c r="F53" s="136">
        <f t="shared" si="20"/>
        <v>1.05</v>
      </c>
      <c r="G53" s="136">
        <f t="shared" si="20"/>
        <v>1.05</v>
      </c>
      <c r="H53" s="136">
        <f t="shared" si="20"/>
        <v>0.76649999999999996</v>
      </c>
      <c r="I53" s="136">
        <f t="shared" si="20"/>
        <v>0.76649999999999996</v>
      </c>
      <c r="J53" s="136">
        <f t="shared" si="20"/>
        <v>0.76649999999999996</v>
      </c>
      <c r="K53" s="136">
        <f t="shared" si="20"/>
        <v>0.76649999999999996</v>
      </c>
      <c r="L53" s="136">
        <f t="shared" si="20"/>
        <v>1.05</v>
      </c>
      <c r="M53" s="136">
        <f t="shared" si="20"/>
        <v>1.05</v>
      </c>
      <c r="N53" s="136">
        <f t="shared" si="20"/>
        <v>1.05</v>
      </c>
      <c r="O53" s="136">
        <f t="shared" si="20"/>
        <v>1.05</v>
      </c>
    </row>
    <row r="54" spans="1:15" x14ac:dyDescent="0.25">
      <c r="B54" s="90" t="s">
        <v>181</v>
      </c>
      <c r="C54" s="136">
        <f t="shared" ref="C54:O54" si="21">C8*1.05</f>
        <v>1.05</v>
      </c>
      <c r="D54" s="136">
        <f t="shared" si="21"/>
        <v>1.05</v>
      </c>
      <c r="E54" s="136">
        <f t="shared" si="21"/>
        <v>1.05</v>
      </c>
      <c r="F54" s="136">
        <f t="shared" si="21"/>
        <v>1.05</v>
      </c>
      <c r="G54" s="136">
        <f t="shared" si="21"/>
        <v>1.05</v>
      </c>
      <c r="H54" s="136">
        <f t="shared" si="21"/>
        <v>1.05</v>
      </c>
      <c r="I54" s="136">
        <f t="shared" si="21"/>
        <v>1.05</v>
      </c>
      <c r="J54" s="136">
        <f t="shared" si="21"/>
        <v>1.05</v>
      </c>
      <c r="K54" s="136">
        <f t="shared" si="21"/>
        <v>1.05</v>
      </c>
      <c r="L54" s="136">
        <f t="shared" si="21"/>
        <v>0.34650000000000003</v>
      </c>
      <c r="M54" s="136">
        <f t="shared" si="21"/>
        <v>0.34650000000000003</v>
      </c>
      <c r="N54" s="136">
        <f t="shared" si="21"/>
        <v>0.34650000000000003</v>
      </c>
      <c r="O54" s="136">
        <f t="shared" si="21"/>
        <v>0.34650000000000003</v>
      </c>
    </row>
    <row r="55" spans="1:15" x14ac:dyDescent="0.25">
      <c r="B55" s="90" t="s">
        <v>182</v>
      </c>
      <c r="C55" s="136">
        <f t="shared" ref="C55:O55" si="22">C9*1.05</f>
        <v>1.05</v>
      </c>
      <c r="D55" s="136">
        <f t="shared" si="22"/>
        <v>1.05</v>
      </c>
      <c r="E55" s="136">
        <f t="shared" si="22"/>
        <v>1.05</v>
      </c>
      <c r="F55" s="136">
        <f t="shared" si="22"/>
        <v>1.05</v>
      </c>
      <c r="G55" s="136">
        <f t="shared" si="22"/>
        <v>1.05</v>
      </c>
      <c r="H55" s="136">
        <f t="shared" si="22"/>
        <v>1.05</v>
      </c>
      <c r="I55" s="136">
        <f t="shared" si="22"/>
        <v>1.05</v>
      </c>
      <c r="J55" s="136">
        <f t="shared" si="22"/>
        <v>1.05</v>
      </c>
      <c r="K55" s="136">
        <f t="shared" si="22"/>
        <v>1.05</v>
      </c>
      <c r="L55" s="136">
        <f t="shared" si="22"/>
        <v>0.34650000000000003</v>
      </c>
      <c r="M55" s="136">
        <f t="shared" si="22"/>
        <v>0.34650000000000003</v>
      </c>
      <c r="N55" s="136">
        <f t="shared" si="22"/>
        <v>0.34650000000000003</v>
      </c>
      <c r="O55" s="136">
        <f t="shared" si="22"/>
        <v>0.34650000000000003</v>
      </c>
    </row>
    <row r="56" spans="1:15" x14ac:dyDescent="0.25">
      <c r="B56" s="59" t="s">
        <v>2</v>
      </c>
      <c r="C56" s="136">
        <f t="shared" ref="C56:O56" si="23">C10*1.05</f>
        <v>1.05</v>
      </c>
      <c r="D56" s="136">
        <f t="shared" si="23"/>
        <v>1.05</v>
      </c>
      <c r="E56" s="136">
        <f t="shared" si="23"/>
        <v>1.05</v>
      </c>
      <c r="F56" s="136">
        <f t="shared" si="23"/>
        <v>1.05</v>
      </c>
      <c r="G56" s="136">
        <f t="shared" si="23"/>
        <v>1.05</v>
      </c>
      <c r="H56" s="136">
        <f t="shared" si="23"/>
        <v>1.05</v>
      </c>
      <c r="I56" s="136">
        <f t="shared" si="23"/>
        <v>1.05</v>
      </c>
      <c r="J56" s="136">
        <f t="shared" si="23"/>
        <v>1.05</v>
      </c>
      <c r="K56" s="136">
        <f t="shared" si="23"/>
        <v>1.05</v>
      </c>
      <c r="L56" s="136">
        <f t="shared" si="23"/>
        <v>0.87149999999999994</v>
      </c>
      <c r="M56" s="136">
        <f t="shared" si="23"/>
        <v>0.87149999999999994</v>
      </c>
      <c r="N56" s="136">
        <f t="shared" si="23"/>
        <v>0.87149999999999994</v>
      </c>
      <c r="O56" s="136">
        <f t="shared" si="23"/>
        <v>0.87149999999999994</v>
      </c>
    </row>
    <row r="57" spans="1:15" x14ac:dyDescent="0.25">
      <c r="B57" s="90" t="s">
        <v>185</v>
      </c>
      <c r="C57" s="136">
        <f t="shared" ref="C57:O57" si="24">C11*1.05</f>
        <v>1.05</v>
      </c>
      <c r="D57" s="136">
        <f t="shared" si="24"/>
        <v>1.05</v>
      </c>
      <c r="E57" s="136">
        <f t="shared" si="24"/>
        <v>0.72449999999999992</v>
      </c>
      <c r="F57" s="136">
        <f t="shared" si="24"/>
        <v>0.72449999999999992</v>
      </c>
      <c r="G57" s="136">
        <f t="shared" si="24"/>
        <v>1.05</v>
      </c>
      <c r="H57" s="136">
        <f t="shared" si="24"/>
        <v>1.05</v>
      </c>
      <c r="I57" s="136">
        <f t="shared" si="24"/>
        <v>1.05</v>
      </c>
      <c r="J57" s="136">
        <f t="shared" si="24"/>
        <v>1.05</v>
      </c>
      <c r="K57" s="136">
        <f t="shared" si="24"/>
        <v>1.05</v>
      </c>
      <c r="L57" s="136">
        <f t="shared" si="24"/>
        <v>1.05</v>
      </c>
      <c r="M57" s="136">
        <f t="shared" si="24"/>
        <v>1.05</v>
      </c>
      <c r="N57" s="136">
        <f t="shared" si="24"/>
        <v>1.05</v>
      </c>
      <c r="O57" s="136">
        <f t="shared" si="24"/>
        <v>1.05</v>
      </c>
    </row>
    <row r="58" spans="1:15" x14ac:dyDescent="0.25">
      <c r="B58" s="59" t="s">
        <v>186</v>
      </c>
      <c r="C58" s="136">
        <f t="shared" ref="C58:O58" si="25">C12*1.05</f>
        <v>0.87149999999999994</v>
      </c>
      <c r="D58" s="136">
        <f t="shared" si="25"/>
        <v>0.87149999999999994</v>
      </c>
      <c r="E58" s="136">
        <f t="shared" si="25"/>
        <v>0.87149999999999994</v>
      </c>
      <c r="F58" s="136">
        <f t="shared" si="25"/>
        <v>0.87149999999999994</v>
      </c>
      <c r="G58" s="136">
        <f t="shared" si="25"/>
        <v>0.87149999999999994</v>
      </c>
      <c r="H58" s="136">
        <f t="shared" si="25"/>
        <v>0.87149999999999994</v>
      </c>
      <c r="I58" s="136">
        <f t="shared" si="25"/>
        <v>0.87149999999999994</v>
      </c>
      <c r="J58" s="136">
        <f t="shared" si="25"/>
        <v>0.87149999999999994</v>
      </c>
      <c r="K58" s="136">
        <f t="shared" si="25"/>
        <v>0.87149999999999994</v>
      </c>
      <c r="L58" s="136">
        <f t="shared" si="25"/>
        <v>0.87149999999999994</v>
      </c>
      <c r="M58" s="136">
        <f t="shared" si="25"/>
        <v>0.87149999999999994</v>
      </c>
      <c r="N58" s="136">
        <f t="shared" si="25"/>
        <v>0.87149999999999994</v>
      </c>
      <c r="O58" s="136">
        <f t="shared" si="25"/>
        <v>0.87149999999999994</v>
      </c>
    </row>
    <row r="59" spans="1:15" x14ac:dyDescent="0.25">
      <c r="B59" s="59" t="s">
        <v>189</v>
      </c>
      <c r="C59" s="136">
        <f t="shared" ref="C59:O59" si="26">C13*1.05</f>
        <v>1.05</v>
      </c>
      <c r="D59" s="136">
        <f t="shared" si="26"/>
        <v>1.05</v>
      </c>
      <c r="E59" s="136">
        <f t="shared" si="26"/>
        <v>0.72449999999999992</v>
      </c>
      <c r="F59" s="136">
        <f t="shared" si="26"/>
        <v>0.72449999999999992</v>
      </c>
      <c r="G59" s="136">
        <f t="shared" si="26"/>
        <v>0.72449999999999992</v>
      </c>
      <c r="H59" s="136">
        <f t="shared" si="26"/>
        <v>1.05</v>
      </c>
      <c r="I59" s="136">
        <f t="shared" si="26"/>
        <v>1.05</v>
      </c>
      <c r="J59" s="136">
        <f t="shared" si="26"/>
        <v>1.05</v>
      </c>
      <c r="K59" s="136">
        <f t="shared" si="26"/>
        <v>1.05</v>
      </c>
      <c r="L59" s="136">
        <f t="shared" si="26"/>
        <v>1.05</v>
      </c>
      <c r="M59" s="136">
        <f t="shared" si="26"/>
        <v>1.05</v>
      </c>
      <c r="N59" s="136">
        <f t="shared" si="26"/>
        <v>1.05</v>
      </c>
      <c r="O59" s="136">
        <f t="shared" si="26"/>
        <v>1.05</v>
      </c>
    </row>
    <row r="60" spans="1:15" x14ac:dyDescent="0.25">
      <c r="B60" s="59" t="s">
        <v>190</v>
      </c>
      <c r="C60" s="136">
        <f t="shared" ref="C60:O61" si="27">C14*1.05</f>
        <v>1.05</v>
      </c>
      <c r="D60" s="136">
        <f t="shared" si="27"/>
        <v>1.05</v>
      </c>
      <c r="E60" s="136">
        <f t="shared" si="27"/>
        <v>1.05</v>
      </c>
      <c r="F60" s="136">
        <f t="shared" si="27"/>
        <v>1.05</v>
      </c>
      <c r="G60" s="136">
        <f t="shared" si="27"/>
        <v>1.05</v>
      </c>
      <c r="H60" s="136">
        <f t="shared" si="27"/>
        <v>1.05</v>
      </c>
      <c r="I60" s="136">
        <f t="shared" si="27"/>
        <v>1.05</v>
      </c>
      <c r="J60" s="136">
        <f t="shared" si="27"/>
        <v>1.05</v>
      </c>
      <c r="K60" s="136">
        <f t="shared" si="27"/>
        <v>1.05</v>
      </c>
      <c r="L60" s="136">
        <f t="shared" si="27"/>
        <v>0.34650000000000003</v>
      </c>
      <c r="M60" s="136">
        <f t="shared" si="27"/>
        <v>0.34650000000000003</v>
      </c>
      <c r="N60" s="136">
        <f t="shared" si="27"/>
        <v>0.34650000000000003</v>
      </c>
      <c r="O60" s="136">
        <f t="shared" si="27"/>
        <v>0.34650000000000003</v>
      </c>
    </row>
    <row r="61" spans="1:15" x14ac:dyDescent="0.25">
      <c r="B61" s="90" t="s">
        <v>206</v>
      </c>
      <c r="C61" s="136">
        <f t="shared" si="27"/>
        <v>1.05</v>
      </c>
      <c r="D61" s="136">
        <f t="shared" si="27"/>
        <v>1.05</v>
      </c>
      <c r="E61" s="136">
        <f t="shared" si="27"/>
        <v>1.05</v>
      </c>
      <c r="F61" s="136">
        <f t="shared" si="27"/>
        <v>1.05</v>
      </c>
      <c r="G61" s="136">
        <f t="shared" si="27"/>
        <v>1.05</v>
      </c>
      <c r="H61" s="136">
        <f t="shared" si="27"/>
        <v>1.05</v>
      </c>
      <c r="I61" s="136">
        <f t="shared" si="27"/>
        <v>1.05</v>
      </c>
      <c r="J61" s="136">
        <f t="shared" si="27"/>
        <v>1.05</v>
      </c>
      <c r="K61" s="136">
        <f t="shared" si="27"/>
        <v>1.05</v>
      </c>
      <c r="L61" s="136">
        <f t="shared" si="27"/>
        <v>0.34650000000000003</v>
      </c>
      <c r="M61" s="136">
        <f t="shared" si="27"/>
        <v>0.34650000000000003</v>
      </c>
      <c r="N61" s="136">
        <f t="shared" si="27"/>
        <v>0.34650000000000003</v>
      </c>
      <c r="O61" s="136">
        <f t="shared" si="27"/>
        <v>0.34650000000000003</v>
      </c>
    </row>
    <row r="63" spans="1:15" ht="13" x14ac:dyDescent="0.3">
      <c r="A63" s="40" t="s">
        <v>324</v>
      </c>
      <c r="B63" s="59"/>
    </row>
    <row r="64" spans="1:15" x14ac:dyDescent="0.25">
      <c r="B64" s="90" t="s">
        <v>174</v>
      </c>
      <c r="C64" s="136">
        <f>C18*1.05</f>
        <v>1.05</v>
      </c>
      <c r="D64" s="136">
        <f t="shared" ref="D64:O64" si="28">D18*1.05</f>
        <v>1.05</v>
      </c>
      <c r="E64" s="136">
        <f t="shared" si="28"/>
        <v>1.0247999999999999</v>
      </c>
      <c r="F64" s="136">
        <f t="shared" si="28"/>
        <v>1.0247999999999999</v>
      </c>
      <c r="G64" s="136">
        <f t="shared" si="28"/>
        <v>1.0247999999999999</v>
      </c>
      <c r="H64" s="136">
        <f t="shared" si="28"/>
        <v>1.0247999999999999</v>
      </c>
      <c r="I64" s="136">
        <f t="shared" si="28"/>
        <v>1.0247999999999999</v>
      </c>
      <c r="J64" s="136">
        <f t="shared" si="28"/>
        <v>1.0247999999999999</v>
      </c>
      <c r="K64" s="136">
        <f t="shared" si="28"/>
        <v>1.0247999999999999</v>
      </c>
      <c r="L64" s="136">
        <f t="shared" si="28"/>
        <v>1.0247999999999999</v>
      </c>
      <c r="M64" s="136">
        <f t="shared" si="28"/>
        <v>1.0247999999999999</v>
      </c>
      <c r="N64" s="136">
        <f t="shared" si="28"/>
        <v>1.0247999999999999</v>
      </c>
      <c r="O64" s="136">
        <f t="shared" si="28"/>
        <v>1.0247999999999999</v>
      </c>
    </row>
    <row r="65" spans="2:15" x14ac:dyDescent="0.25">
      <c r="B65" s="90" t="s">
        <v>175</v>
      </c>
      <c r="C65" s="136">
        <f t="shared" ref="C65:O65" si="29">C19*1.05</f>
        <v>1.05</v>
      </c>
      <c r="D65" s="136">
        <f t="shared" si="29"/>
        <v>1.05</v>
      </c>
      <c r="E65" s="136">
        <f t="shared" si="29"/>
        <v>1.0247999999999999</v>
      </c>
      <c r="F65" s="136">
        <f t="shared" si="29"/>
        <v>1.0247999999999999</v>
      </c>
      <c r="G65" s="136">
        <f t="shared" si="29"/>
        <v>1.0247999999999999</v>
      </c>
      <c r="H65" s="136">
        <f t="shared" si="29"/>
        <v>1.0247999999999999</v>
      </c>
      <c r="I65" s="136">
        <f t="shared" si="29"/>
        <v>1.0247999999999999</v>
      </c>
      <c r="J65" s="136">
        <f t="shared" si="29"/>
        <v>1.0247999999999999</v>
      </c>
      <c r="K65" s="136">
        <f t="shared" si="29"/>
        <v>1.0247999999999999</v>
      </c>
      <c r="L65" s="136">
        <f t="shared" si="29"/>
        <v>1.0247999999999999</v>
      </c>
      <c r="M65" s="136">
        <f t="shared" si="29"/>
        <v>1.0247999999999999</v>
      </c>
      <c r="N65" s="136">
        <f t="shared" si="29"/>
        <v>1.0247999999999999</v>
      </c>
      <c r="O65" s="136">
        <f t="shared" si="29"/>
        <v>1.0247999999999999</v>
      </c>
    </row>
    <row r="66" spans="2:15" x14ac:dyDescent="0.25">
      <c r="B66" s="90" t="s">
        <v>176</v>
      </c>
      <c r="C66" s="136">
        <f t="shared" ref="C66:O66" si="30">C20*1.05</f>
        <v>1.05</v>
      </c>
      <c r="D66" s="136">
        <f t="shared" si="30"/>
        <v>1.05</v>
      </c>
      <c r="E66" s="136">
        <f t="shared" si="30"/>
        <v>1.0247999999999999</v>
      </c>
      <c r="F66" s="136">
        <f t="shared" si="30"/>
        <v>1.0247999999999999</v>
      </c>
      <c r="G66" s="136">
        <f t="shared" si="30"/>
        <v>1.0247999999999999</v>
      </c>
      <c r="H66" s="136">
        <f t="shared" si="30"/>
        <v>1.0247999999999999</v>
      </c>
      <c r="I66" s="136">
        <f t="shared" si="30"/>
        <v>1.0247999999999999</v>
      </c>
      <c r="J66" s="136">
        <f t="shared" si="30"/>
        <v>1.0247999999999999</v>
      </c>
      <c r="K66" s="136">
        <f t="shared" si="30"/>
        <v>1.0247999999999999</v>
      </c>
      <c r="L66" s="136">
        <f t="shared" si="30"/>
        <v>1.0247999999999999</v>
      </c>
      <c r="M66" s="136">
        <f t="shared" si="30"/>
        <v>1.0247999999999999</v>
      </c>
      <c r="N66" s="136">
        <f t="shared" si="30"/>
        <v>1.0247999999999999</v>
      </c>
      <c r="O66" s="136">
        <f t="shared" si="30"/>
        <v>1.0247999999999999</v>
      </c>
    </row>
    <row r="67" spans="2:15" x14ac:dyDescent="0.25">
      <c r="B67" s="90" t="s">
        <v>183</v>
      </c>
      <c r="C67" s="136">
        <f t="shared" ref="C67:O67" si="31">C21*1.05</f>
        <v>1.05</v>
      </c>
      <c r="D67" s="136">
        <f t="shared" si="31"/>
        <v>1.05</v>
      </c>
      <c r="E67" s="136">
        <f t="shared" si="31"/>
        <v>0.94500000000000006</v>
      </c>
      <c r="F67" s="136">
        <f t="shared" si="31"/>
        <v>0.94500000000000006</v>
      </c>
      <c r="G67" s="136">
        <f t="shared" si="31"/>
        <v>0.94500000000000006</v>
      </c>
      <c r="H67" s="136">
        <f t="shared" si="31"/>
        <v>0.94500000000000006</v>
      </c>
      <c r="I67" s="136">
        <f t="shared" si="31"/>
        <v>0.94500000000000006</v>
      </c>
      <c r="J67" s="136">
        <f t="shared" si="31"/>
        <v>0.94500000000000006</v>
      </c>
      <c r="K67" s="136">
        <f t="shared" si="31"/>
        <v>0.94500000000000006</v>
      </c>
      <c r="L67" s="136">
        <f t="shared" si="31"/>
        <v>0.94500000000000006</v>
      </c>
      <c r="M67" s="136">
        <f t="shared" si="31"/>
        <v>0.94500000000000006</v>
      </c>
      <c r="N67" s="136">
        <f t="shared" si="31"/>
        <v>0.94500000000000006</v>
      </c>
      <c r="O67" s="136">
        <f t="shared" si="31"/>
        <v>0.94500000000000006</v>
      </c>
    </row>
  </sheetData>
  <sheetProtection algorithmName="SHA-512" hashValue="Dpq7JZbND2UyLuhW4hv2uBFbK8ymgYEqsjTjx+djJtzSWGYZhSBxHFmbvMaWb/BUJwcfCWL7uo+l72lPQ7JdzA==" saltValue="P4fHAp6970GhDZ+o+finF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35" customWidth="1"/>
    <col min="2" max="2" width="27.8164062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19"/>
      <c r="C1" s="40" t="s">
        <v>113</v>
      </c>
      <c r="D1" s="40" t="s">
        <v>100</v>
      </c>
      <c r="E1" s="40" t="s">
        <v>101</v>
      </c>
      <c r="F1" s="40" t="s">
        <v>102</v>
      </c>
      <c r="G1" s="40" t="s">
        <v>103</v>
      </c>
    </row>
    <row r="2" spans="1:7" ht="13" x14ac:dyDescent="0.3">
      <c r="A2" s="40" t="s">
        <v>325</v>
      </c>
    </row>
    <row r="3" spans="1:7" x14ac:dyDescent="0.25">
      <c r="B3" s="59" t="s">
        <v>162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ht="13" x14ac:dyDescent="0.3">
      <c r="A4" s="40" t="s">
        <v>326</v>
      </c>
      <c r="B4" s="59"/>
      <c r="C4" s="127"/>
      <c r="D4" s="127"/>
      <c r="E4" s="127"/>
      <c r="F4" s="127"/>
      <c r="G4" s="127"/>
    </row>
    <row r="5" spans="1:7" x14ac:dyDescent="0.25">
      <c r="B5" s="90" t="s">
        <v>166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ht="13" x14ac:dyDescent="0.3">
      <c r="A7" s="140" t="s">
        <v>331</v>
      </c>
    </row>
    <row r="8" spans="1:7" ht="13" x14ac:dyDescent="0.3">
      <c r="A8" s="40"/>
      <c r="B8" s="119"/>
      <c r="C8" s="40" t="s">
        <v>113</v>
      </c>
      <c r="D8" s="40" t="s">
        <v>100</v>
      </c>
      <c r="E8" s="40" t="s">
        <v>101</v>
      </c>
      <c r="F8" s="40" t="s">
        <v>102</v>
      </c>
      <c r="G8" s="40" t="s">
        <v>103</v>
      </c>
    </row>
    <row r="9" spans="1:7" ht="13" x14ac:dyDescent="0.3">
      <c r="A9" s="40" t="s">
        <v>327</v>
      </c>
    </row>
    <row r="10" spans="1:7" x14ac:dyDescent="0.25">
      <c r="B10" s="59" t="s">
        <v>162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ht="13" x14ac:dyDescent="0.3">
      <c r="A11" s="40" t="s">
        <v>328</v>
      </c>
      <c r="B11" s="59"/>
      <c r="C11" s="127"/>
      <c r="D11" s="127"/>
      <c r="E11" s="127"/>
      <c r="F11" s="127"/>
      <c r="G11" s="127"/>
    </row>
    <row r="12" spans="1:7" x14ac:dyDescent="0.25">
      <c r="B12" s="90" t="s">
        <v>166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ht="13" x14ac:dyDescent="0.3">
      <c r="A14" s="140" t="s">
        <v>332</v>
      </c>
    </row>
    <row r="15" spans="1:7" ht="13" x14ac:dyDescent="0.3">
      <c r="A15" s="40"/>
      <c r="B15" s="119"/>
      <c r="C15" s="40" t="s">
        <v>113</v>
      </c>
      <c r="D15" s="40" t="s">
        <v>100</v>
      </c>
      <c r="E15" s="40" t="s">
        <v>101</v>
      </c>
      <c r="F15" s="40" t="s">
        <v>102</v>
      </c>
      <c r="G15" s="40" t="s">
        <v>103</v>
      </c>
    </row>
    <row r="16" spans="1:7" ht="13" x14ac:dyDescent="0.3">
      <c r="A16" s="40" t="s">
        <v>329</v>
      </c>
    </row>
    <row r="17" spans="1:7" x14ac:dyDescent="0.25">
      <c r="B17" s="59" t="s">
        <v>162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ht="13" x14ac:dyDescent="0.3">
      <c r="A18" s="40" t="s">
        <v>330</v>
      </c>
      <c r="B18" s="59"/>
      <c r="C18" s="127"/>
      <c r="D18" s="127"/>
      <c r="E18" s="127"/>
      <c r="F18" s="127"/>
      <c r="G18" s="127"/>
    </row>
    <row r="19" spans="1:7" x14ac:dyDescent="0.25">
      <c r="B19" s="90" t="s">
        <v>166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4NAcGRm6p9xsCOUsTgfojh2Ko7NpL9SRoiirH1F7iXZpgtdNIHC9V2FSwiUE9xrx5aVwGaH01NU+Ffop65lz5w==" saltValue="eb1jZXUvRyn/mpUdNOd/0w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8" ht="13" x14ac:dyDescent="0.3">
      <c r="A1" s="40" t="s">
        <v>161</v>
      </c>
      <c r="B1" s="40" t="s">
        <v>333</v>
      </c>
      <c r="C1" s="125" t="s">
        <v>15</v>
      </c>
      <c r="D1" s="40" t="s">
        <v>113</v>
      </c>
      <c r="E1" s="40" t="s">
        <v>100</v>
      </c>
      <c r="F1" s="40" t="s">
        <v>101</v>
      </c>
      <c r="G1" s="40" t="s">
        <v>102</v>
      </c>
      <c r="H1" s="40" t="s">
        <v>103</v>
      </c>
    </row>
    <row r="2" spans="1:8" x14ac:dyDescent="0.25">
      <c r="A2" s="52" t="s">
        <v>193</v>
      </c>
      <c r="B2" s="52" t="s">
        <v>91</v>
      </c>
      <c r="C2" s="52" t="s">
        <v>334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8" x14ac:dyDescent="0.25">
      <c r="C3" s="52" t="s">
        <v>335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8" x14ac:dyDescent="0.25">
      <c r="C4" s="52" t="s">
        <v>336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8" x14ac:dyDescent="0.25">
      <c r="A5" s="52" t="s">
        <v>192</v>
      </c>
      <c r="B5" s="52" t="s">
        <v>209</v>
      </c>
      <c r="C5" s="52" t="s">
        <v>334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8" x14ac:dyDescent="0.25">
      <c r="C6" s="52" t="s">
        <v>336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8" x14ac:dyDescent="0.25">
      <c r="B7" s="52" t="s">
        <v>210</v>
      </c>
      <c r="C7" s="52" t="s">
        <v>334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8" x14ac:dyDescent="0.25">
      <c r="C8" s="52" t="s">
        <v>336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8" x14ac:dyDescent="0.25">
      <c r="A9" s="52" t="s">
        <v>185</v>
      </c>
      <c r="B9" s="52" t="s">
        <v>209</v>
      </c>
      <c r="C9" s="52" t="s">
        <v>334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8" x14ac:dyDescent="0.25">
      <c r="C10" s="52" t="s">
        <v>336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8" x14ac:dyDescent="0.25">
      <c r="B11" s="52" t="s">
        <v>210</v>
      </c>
      <c r="C11" s="52" t="s">
        <v>334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8" x14ac:dyDescent="0.25">
      <c r="C12" s="52" t="s">
        <v>336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8" x14ac:dyDescent="0.25">
      <c r="A13" s="52" t="s">
        <v>206</v>
      </c>
      <c r="B13" s="52" t="s">
        <v>209</v>
      </c>
      <c r="C13" s="52" t="s">
        <v>334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8" x14ac:dyDescent="0.25">
      <c r="C14" s="52" t="s">
        <v>336</v>
      </c>
      <c r="D14" s="136">
        <v>0</v>
      </c>
      <c r="E14" s="136">
        <v>0</v>
      </c>
      <c r="F14" s="136">
        <v>0.25970149253731345</v>
      </c>
      <c r="G14" s="136">
        <v>0.25970149253731345</v>
      </c>
      <c r="H14" s="136">
        <v>0</v>
      </c>
    </row>
    <row r="15" spans="1:8" x14ac:dyDescent="0.25">
      <c r="B15" s="52" t="s">
        <v>210</v>
      </c>
      <c r="C15" s="52" t="s">
        <v>334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</row>
    <row r="16" spans="1:8" x14ac:dyDescent="0.25">
      <c r="C16" s="52" t="s">
        <v>336</v>
      </c>
      <c r="D16" s="136">
        <v>0</v>
      </c>
      <c r="E16" s="136">
        <v>0</v>
      </c>
      <c r="F16" s="136">
        <v>0.25970149253731345</v>
      </c>
      <c r="G16" s="136">
        <v>0.25970149253731345</v>
      </c>
      <c r="H16" s="136">
        <v>0</v>
      </c>
    </row>
    <row r="17" spans="1:9" x14ac:dyDescent="0.25">
      <c r="A17" s="52" t="s">
        <v>171</v>
      </c>
      <c r="B17" s="52" t="s">
        <v>209</v>
      </c>
      <c r="C17" s="52" t="s">
        <v>334</v>
      </c>
      <c r="D17" s="136">
        <v>0</v>
      </c>
      <c r="E17" s="136">
        <v>0</v>
      </c>
      <c r="F17" s="136">
        <v>0.33500000000000002</v>
      </c>
      <c r="G17" s="136">
        <v>0.33500000000000002</v>
      </c>
      <c r="H17" s="136">
        <v>0.33500000000000002</v>
      </c>
    </row>
    <row r="18" spans="1:9" x14ac:dyDescent="0.25">
      <c r="C18" s="52" t="s">
        <v>336</v>
      </c>
      <c r="D18" s="136">
        <v>0</v>
      </c>
      <c r="E18" s="136">
        <v>0</v>
      </c>
      <c r="F18" s="136">
        <v>0.33500000000000002</v>
      </c>
      <c r="G18" s="136">
        <v>0.62</v>
      </c>
      <c r="H18" s="136">
        <v>0.62</v>
      </c>
      <c r="I18" s="36"/>
    </row>
    <row r="19" spans="1:9" x14ac:dyDescent="0.25">
      <c r="B19" s="52" t="s">
        <v>210</v>
      </c>
      <c r="C19" s="52" t="s">
        <v>334</v>
      </c>
      <c r="D19" s="136">
        <v>0</v>
      </c>
      <c r="E19" s="136">
        <v>0</v>
      </c>
      <c r="F19" s="136">
        <v>0.33500000000000002</v>
      </c>
      <c r="G19" s="136">
        <v>0.33500000000000002</v>
      </c>
      <c r="H19" s="136">
        <v>0.33500000000000002</v>
      </c>
      <c r="I19" s="36"/>
    </row>
    <row r="20" spans="1:9" x14ac:dyDescent="0.25">
      <c r="C20" s="52" t="s">
        <v>336</v>
      </c>
      <c r="D20" s="136">
        <v>0</v>
      </c>
      <c r="E20" s="136">
        <v>0</v>
      </c>
      <c r="F20" s="136">
        <v>0.33500000000000002</v>
      </c>
      <c r="G20" s="136">
        <v>0.62</v>
      </c>
      <c r="H20" s="136">
        <v>0.62</v>
      </c>
      <c r="I20" s="36"/>
    </row>
    <row r="21" spans="1:9" x14ac:dyDescent="0.25">
      <c r="A21" s="52" t="s">
        <v>176</v>
      </c>
      <c r="B21" s="52" t="s">
        <v>88</v>
      </c>
      <c r="C21" s="52" t="s">
        <v>334</v>
      </c>
      <c r="D21" s="136">
        <v>0.7</v>
      </c>
      <c r="E21" s="136">
        <v>0</v>
      </c>
      <c r="F21" s="136">
        <v>0.33500000000000002</v>
      </c>
      <c r="G21" s="136">
        <v>0</v>
      </c>
      <c r="H21" s="136">
        <v>0</v>
      </c>
      <c r="I21" s="36"/>
    </row>
    <row r="22" spans="1:9" x14ac:dyDescent="0.25">
      <c r="C22" s="52" t="s">
        <v>335</v>
      </c>
      <c r="D22" s="136">
        <v>0.46</v>
      </c>
      <c r="E22" s="136">
        <v>0</v>
      </c>
      <c r="F22" s="136">
        <v>0.33500000000000002</v>
      </c>
      <c r="G22" s="136">
        <v>0</v>
      </c>
      <c r="H22" s="136">
        <v>0</v>
      </c>
      <c r="I22" s="36"/>
    </row>
    <row r="23" spans="1:9" x14ac:dyDescent="0.25">
      <c r="A23" s="52" t="s">
        <v>174</v>
      </c>
      <c r="B23" s="52" t="s">
        <v>88</v>
      </c>
      <c r="C23" s="52" t="s">
        <v>334</v>
      </c>
      <c r="D23" s="136">
        <v>0.7</v>
      </c>
      <c r="E23" s="136">
        <v>0</v>
      </c>
      <c r="F23" s="136">
        <v>0.33500000000000002</v>
      </c>
      <c r="G23" s="136">
        <v>0</v>
      </c>
      <c r="H23" s="136">
        <v>0</v>
      </c>
    </row>
    <row r="24" spans="1:9" x14ac:dyDescent="0.25">
      <c r="C24" s="52" t="s">
        <v>335</v>
      </c>
      <c r="D24" s="136">
        <v>0.46</v>
      </c>
      <c r="E24" s="136">
        <v>0</v>
      </c>
      <c r="F24" s="136">
        <v>0.33500000000000002</v>
      </c>
      <c r="G24" s="136">
        <v>0</v>
      </c>
      <c r="H24" s="136">
        <v>0</v>
      </c>
    </row>
    <row r="25" spans="1:9" x14ac:dyDescent="0.25">
      <c r="A25" s="52" t="s">
        <v>175</v>
      </c>
      <c r="B25" s="52" t="s">
        <v>88</v>
      </c>
      <c r="C25" s="52" t="s">
        <v>334</v>
      </c>
      <c r="D25" s="136">
        <v>0.7</v>
      </c>
      <c r="E25" s="136">
        <v>0</v>
      </c>
      <c r="F25" s="136">
        <v>0.33500000000000002</v>
      </c>
      <c r="G25" s="136">
        <v>0</v>
      </c>
      <c r="H25" s="136">
        <v>0</v>
      </c>
    </row>
    <row r="26" spans="1:9" x14ac:dyDescent="0.25">
      <c r="C26" s="52" t="s">
        <v>335</v>
      </c>
      <c r="D26" s="136">
        <v>0.46</v>
      </c>
      <c r="E26" s="136">
        <v>0</v>
      </c>
      <c r="F26" s="136">
        <v>0.33500000000000002</v>
      </c>
      <c r="G26" s="136">
        <v>0</v>
      </c>
      <c r="H26" s="136">
        <v>0</v>
      </c>
    </row>
    <row r="27" spans="1:9" x14ac:dyDescent="0.25">
      <c r="A27" s="52" t="s">
        <v>197</v>
      </c>
      <c r="B27" s="52" t="s">
        <v>91</v>
      </c>
      <c r="C27" s="52" t="s">
        <v>334</v>
      </c>
      <c r="D27" s="136">
        <v>1</v>
      </c>
      <c r="E27" s="136">
        <v>1</v>
      </c>
      <c r="F27" s="136">
        <v>0.33500000000000002</v>
      </c>
      <c r="G27" s="136">
        <v>1</v>
      </c>
      <c r="H27" s="136">
        <v>1</v>
      </c>
    </row>
    <row r="28" spans="1:9" x14ac:dyDescent="0.25">
      <c r="C28" s="52" t="s">
        <v>335</v>
      </c>
      <c r="D28" s="136">
        <v>0</v>
      </c>
      <c r="E28" s="136">
        <v>0</v>
      </c>
      <c r="F28" s="136">
        <v>0.33500000000000002</v>
      </c>
      <c r="G28" s="136">
        <v>0</v>
      </c>
      <c r="H28" s="136">
        <v>0</v>
      </c>
    </row>
    <row r="29" spans="1:9" x14ac:dyDescent="0.25">
      <c r="C29" s="52" t="s">
        <v>336</v>
      </c>
      <c r="D29" s="136">
        <v>0</v>
      </c>
      <c r="E29" s="136">
        <v>0</v>
      </c>
      <c r="F29" s="136">
        <v>0.33500000000000002</v>
      </c>
      <c r="G29" s="136">
        <v>0</v>
      </c>
      <c r="H29" s="136">
        <v>0</v>
      </c>
    </row>
    <row r="30" spans="1:9" x14ac:dyDescent="0.25">
      <c r="A30" s="52" t="s">
        <v>198</v>
      </c>
      <c r="B30" s="52" t="s">
        <v>91</v>
      </c>
      <c r="C30" s="52" t="s">
        <v>334</v>
      </c>
      <c r="D30" s="136">
        <v>1</v>
      </c>
      <c r="E30" s="136">
        <v>1</v>
      </c>
      <c r="F30" s="136">
        <v>0.33500000000000002</v>
      </c>
      <c r="G30" s="136">
        <v>1</v>
      </c>
      <c r="H30" s="136">
        <v>1</v>
      </c>
    </row>
    <row r="31" spans="1:9" x14ac:dyDescent="0.25">
      <c r="C31" s="52" t="s">
        <v>335</v>
      </c>
      <c r="D31" s="136">
        <v>0</v>
      </c>
      <c r="E31" s="136">
        <v>0</v>
      </c>
      <c r="F31" s="136">
        <v>0.33500000000000002</v>
      </c>
      <c r="G31" s="136">
        <v>0</v>
      </c>
      <c r="H31" s="136">
        <v>0</v>
      </c>
    </row>
    <row r="32" spans="1:9" x14ac:dyDescent="0.25">
      <c r="C32" s="52" t="s">
        <v>336</v>
      </c>
      <c r="D32" s="136">
        <v>0</v>
      </c>
      <c r="E32" s="136">
        <v>0</v>
      </c>
      <c r="F32" s="136">
        <v>0.33500000000000002</v>
      </c>
      <c r="G32" s="136">
        <v>0</v>
      </c>
      <c r="H32" s="136">
        <v>0</v>
      </c>
    </row>
    <row r="33" spans="1:8" x14ac:dyDescent="0.25">
      <c r="A33" s="52" t="s">
        <v>196</v>
      </c>
      <c r="B33" s="52" t="s">
        <v>91</v>
      </c>
      <c r="C33" s="52" t="s">
        <v>334</v>
      </c>
      <c r="D33" s="136">
        <v>1</v>
      </c>
      <c r="E33" s="136">
        <v>1</v>
      </c>
      <c r="F33" s="136">
        <v>0.33500000000000002</v>
      </c>
      <c r="G33" s="136">
        <v>1</v>
      </c>
      <c r="H33" s="136">
        <v>1</v>
      </c>
    </row>
    <row r="34" spans="1:8" x14ac:dyDescent="0.25">
      <c r="C34" s="52" t="s">
        <v>335</v>
      </c>
      <c r="D34" s="136">
        <v>0</v>
      </c>
      <c r="E34" s="136">
        <v>0</v>
      </c>
      <c r="F34" s="136">
        <v>0.33500000000000002</v>
      </c>
      <c r="G34" s="136">
        <v>0</v>
      </c>
      <c r="H34" s="136">
        <v>0</v>
      </c>
    </row>
    <row r="35" spans="1:8" x14ac:dyDescent="0.25">
      <c r="C35" s="52" t="s">
        <v>336</v>
      </c>
      <c r="D35" s="136">
        <v>0</v>
      </c>
      <c r="E35" s="136">
        <v>0</v>
      </c>
      <c r="F35" s="136">
        <v>0.33500000000000002</v>
      </c>
      <c r="G35" s="136">
        <v>0</v>
      </c>
      <c r="H35" s="136">
        <v>0</v>
      </c>
    </row>
    <row r="36" spans="1:8" x14ac:dyDescent="0.25">
      <c r="A36" s="52" t="s">
        <v>195</v>
      </c>
      <c r="B36" s="52" t="s">
        <v>91</v>
      </c>
      <c r="C36" s="52" t="s">
        <v>334</v>
      </c>
      <c r="D36" s="136">
        <v>1</v>
      </c>
      <c r="E36" s="136">
        <v>1</v>
      </c>
      <c r="F36" s="136">
        <v>0.33500000000000002</v>
      </c>
      <c r="G36" s="136">
        <v>1</v>
      </c>
      <c r="H36" s="136">
        <v>1</v>
      </c>
    </row>
    <row r="37" spans="1:8" x14ac:dyDescent="0.25">
      <c r="C37" s="52" t="s">
        <v>335</v>
      </c>
      <c r="D37" s="136">
        <v>0</v>
      </c>
      <c r="E37" s="136">
        <v>0</v>
      </c>
      <c r="F37" s="136">
        <v>0.33500000000000002</v>
      </c>
      <c r="G37" s="136">
        <v>0</v>
      </c>
      <c r="H37" s="136">
        <v>0</v>
      </c>
    </row>
    <row r="38" spans="1:8" x14ac:dyDescent="0.25">
      <c r="C38" s="52" t="s">
        <v>336</v>
      </c>
      <c r="D38" s="136">
        <v>0</v>
      </c>
      <c r="E38" s="136">
        <v>0</v>
      </c>
      <c r="F38" s="136">
        <v>0.33500000000000002</v>
      </c>
      <c r="G38" s="136">
        <v>0</v>
      </c>
      <c r="H38" s="136">
        <v>0</v>
      </c>
    </row>
    <row r="39" spans="1:8" x14ac:dyDescent="0.25">
      <c r="A39" s="52" t="s">
        <v>194</v>
      </c>
      <c r="B39" s="52" t="s">
        <v>91</v>
      </c>
      <c r="C39" s="52" t="s">
        <v>334</v>
      </c>
      <c r="D39" s="136">
        <v>1</v>
      </c>
      <c r="E39" s="136">
        <v>1</v>
      </c>
      <c r="F39" s="136">
        <v>0.33500000000000002</v>
      </c>
      <c r="G39" s="136">
        <v>1</v>
      </c>
      <c r="H39" s="136">
        <v>1</v>
      </c>
    </row>
    <row r="40" spans="1:8" x14ac:dyDescent="0.25">
      <c r="C40" s="52" t="s">
        <v>335</v>
      </c>
      <c r="D40" s="136">
        <v>0</v>
      </c>
      <c r="E40" s="136">
        <v>0</v>
      </c>
      <c r="F40" s="136">
        <v>0.33500000000000002</v>
      </c>
      <c r="G40" s="136">
        <v>0</v>
      </c>
      <c r="H40" s="136">
        <v>0</v>
      </c>
    </row>
    <row r="41" spans="1:8" x14ac:dyDescent="0.25">
      <c r="C41" s="52" t="s">
        <v>336</v>
      </c>
      <c r="D41" s="136">
        <v>0</v>
      </c>
      <c r="E41" s="136">
        <v>0</v>
      </c>
      <c r="F41" s="136">
        <v>0.33500000000000002</v>
      </c>
      <c r="G41" s="136">
        <v>0</v>
      </c>
      <c r="H41" s="136">
        <v>0</v>
      </c>
    </row>
    <row r="42" spans="1:8" x14ac:dyDescent="0.25">
      <c r="A42" s="52" t="s">
        <v>200</v>
      </c>
      <c r="B42" s="52" t="s">
        <v>91</v>
      </c>
      <c r="C42" s="52" t="s">
        <v>334</v>
      </c>
      <c r="D42" s="136">
        <v>0.3</v>
      </c>
      <c r="E42" s="136">
        <v>0.3</v>
      </c>
      <c r="F42" s="136">
        <v>0.33500000000000002</v>
      </c>
      <c r="G42" s="136">
        <v>0.3</v>
      </c>
      <c r="H42" s="136">
        <v>0.3</v>
      </c>
    </row>
    <row r="43" spans="1:8" x14ac:dyDescent="0.25">
      <c r="C43" s="52" t="s">
        <v>335</v>
      </c>
      <c r="D43" s="136">
        <v>0.5</v>
      </c>
      <c r="E43" s="136">
        <v>0.5</v>
      </c>
      <c r="F43" s="136">
        <v>0.33500000000000002</v>
      </c>
      <c r="G43" s="136">
        <v>0.5</v>
      </c>
      <c r="H43" s="136">
        <v>0.5</v>
      </c>
    </row>
    <row r="44" spans="1:8" x14ac:dyDescent="0.25">
      <c r="C44" s="52" t="s">
        <v>336</v>
      </c>
      <c r="D44" s="136">
        <v>0.65</v>
      </c>
      <c r="E44" s="136">
        <v>0.65</v>
      </c>
      <c r="F44" s="136">
        <v>0.33500000000000002</v>
      </c>
      <c r="G44" s="136">
        <v>0.65</v>
      </c>
      <c r="H44" s="136">
        <v>0.65</v>
      </c>
    </row>
    <row r="45" spans="1:8" x14ac:dyDescent="0.25">
      <c r="B45" s="52" t="s">
        <v>92</v>
      </c>
      <c r="C45" s="52" t="s">
        <v>334</v>
      </c>
      <c r="D45" s="136">
        <v>0.3</v>
      </c>
      <c r="E45" s="136">
        <v>0.3</v>
      </c>
      <c r="F45" s="136">
        <v>0.33500000000000002</v>
      </c>
      <c r="G45" s="136">
        <v>0.3</v>
      </c>
      <c r="H45" s="136">
        <v>0.3</v>
      </c>
    </row>
    <row r="46" spans="1:8" x14ac:dyDescent="0.25">
      <c r="C46" s="52" t="s">
        <v>335</v>
      </c>
      <c r="D46" s="136">
        <v>0.49</v>
      </c>
      <c r="E46" s="136">
        <v>0.49</v>
      </c>
      <c r="F46" s="136">
        <v>0.33500000000000002</v>
      </c>
      <c r="G46" s="136">
        <v>0.49</v>
      </c>
      <c r="H46" s="136">
        <v>0.49</v>
      </c>
    </row>
    <row r="47" spans="1:8" x14ac:dyDescent="0.25">
      <c r="C47" s="52" t="s">
        <v>336</v>
      </c>
      <c r="D47" s="136">
        <v>0.52</v>
      </c>
      <c r="E47" s="136">
        <v>0.52</v>
      </c>
      <c r="F47" s="136">
        <v>0.33500000000000002</v>
      </c>
      <c r="G47" s="136">
        <v>0.52</v>
      </c>
      <c r="H47" s="136">
        <v>0.52</v>
      </c>
    </row>
    <row r="48" spans="1:8" x14ac:dyDescent="0.25">
      <c r="A48" s="52" t="s">
        <v>191</v>
      </c>
      <c r="B48" s="52" t="s">
        <v>91</v>
      </c>
      <c r="C48" s="52" t="s">
        <v>334</v>
      </c>
      <c r="D48" s="136">
        <v>0.88</v>
      </c>
      <c r="E48" s="136">
        <v>0.88</v>
      </c>
      <c r="F48" s="136">
        <v>0.33500000000000002</v>
      </c>
      <c r="G48" s="136">
        <v>0.88</v>
      </c>
      <c r="H48" s="136">
        <v>0.88</v>
      </c>
    </row>
    <row r="49" spans="1:8" x14ac:dyDescent="0.25">
      <c r="C49" s="52" t="s">
        <v>335</v>
      </c>
      <c r="D49" s="136">
        <v>0.93</v>
      </c>
      <c r="E49" s="136">
        <v>0.93</v>
      </c>
      <c r="F49" s="136">
        <v>0.33500000000000002</v>
      </c>
      <c r="G49" s="136">
        <v>0.93</v>
      </c>
      <c r="H49" s="136">
        <v>0.93</v>
      </c>
    </row>
    <row r="50" spans="1:8" x14ac:dyDescent="0.25">
      <c r="A50" s="52" t="s">
        <v>199</v>
      </c>
      <c r="B50" s="52" t="s">
        <v>91</v>
      </c>
      <c r="C50" s="52" t="s">
        <v>334</v>
      </c>
      <c r="D50" s="136">
        <v>1</v>
      </c>
      <c r="E50" s="136">
        <v>1</v>
      </c>
      <c r="F50" s="136">
        <v>0.33500000000000002</v>
      </c>
      <c r="G50" s="136">
        <v>1</v>
      </c>
      <c r="H50" s="136">
        <v>1</v>
      </c>
    </row>
    <row r="51" spans="1:8" x14ac:dyDescent="0.25">
      <c r="C51" s="52" t="s">
        <v>335</v>
      </c>
      <c r="D51" s="136">
        <v>0.86</v>
      </c>
      <c r="E51" s="136">
        <v>0.86</v>
      </c>
      <c r="F51" s="136">
        <v>0.33500000000000002</v>
      </c>
      <c r="G51" s="136">
        <v>0.86</v>
      </c>
      <c r="H51" s="136">
        <v>0.86</v>
      </c>
    </row>
    <row r="52" spans="1:8" x14ac:dyDescent="0.25">
      <c r="A52" s="52" t="s">
        <v>184</v>
      </c>
      <c r="B52" s="52" t="s">
        <v>86</v>
      </c>
      <c r="C52" s="52" t="s">
        <v>334</v>
      </c>
      <c r="D52" s="136">
        <v>0.57999999999999996</v>
      </c>
      <c r="E52" s="136">
        <v>0.57999999999999996</v>
      </c>
      <c r="F52" s="136">
        <v>0.33500000000000002</v>
      </c>
      <c r="G52" s="136">
        <v>0</v>
      </c>
      <c r="H52" s="136">
        <v>0</v>
      </c>
    </row>
    <row r="53" spans="1:8" x14ac:dyDescent="0.25">
      <c r="C53" s="52" t="s">
        <v>335</v>
      </c>
      <c r="D53" s="136">
        <v>0.51</v>
      </c>
      <c r="E53" s="136">
        <v>0.51</v>
      </c>
      <c r="F53" s="136">
        <v>0.33500000000000002</v>
      </c>
      <c r="G53" s="136">
        <v>0</v>
      </c>
      <c r="H53" s="136">
        <v>0</v>
      </c>
    </row>
    <row r="55" spans="1:8" s="141" customFormat="1" ht="13" x14ac:dyDescent="0.3">
      <c r="A55" s="144" t="s">
        <v>331</v>
      </c>
      <c r="B55" s="145"/>
      <c r="C55" s="145"/>
    </row>
    <row r="56" spans="1:8" ht="13" x14ac:dyDescent="0.3">
      <c r="A56" s="40" t="s">
        <v>161</v>
      </c>
      <c r="B56" s="40" t="s">
        <v>333</v>
      </c>
      <c r="C56" s="125" t="s">
        <v>15</v>
      </c>
      <c r="D56" s="40" t="s">
        <v>113</v>
      </c>
      <c r="E56" s="40" t="s">
        <v>100</v>
      </c>
      <c r="F56" s="40" t="s">
        <v>101</v>
      </c>
      <c r="G56" s="40" t="s">
        <v>102</v>
      </c>
      <c r="H56" s="40" t="s">
        <v>103</v>
      </c>
    </row>
    <row r="57" spans="1:8" x14ac:dyDescent="0.25">
      <c r="A57" s="52" t="s">
        <v>193</v>
      </c>
      <c r="B57" s="52" t="s">
        <v>91</v>
      </c>
      <c r="C57" s="52" t="s">
        <v>334</v>
      </c>
      <c r="D57" s="136">
        <f t="shared" ref="D57:H66" si="0">D2*0.9</f>
        <v>0</v>
      </c>
      <c r="E57" s="136">
        <f t="shared" si="0"/>
        <v>0</v>
      </c>
      <c r="F57" s="136">
        <f t="shared" si="0"/>
        <v>0.30150000000000005</v>
      </c>
      <c r="G57" s="136">
        <f t="shared" si="0"/>
        <v>0.30150000000000005</v>
      </c>
      <c r="H57" s="136">
        <f t="shared" si="0"/>
        <v>0.30150000000000005</v>
      </c>
    </row>
    <row r="58" spans="1:8" x14ac:dyDescent="0.25">
      <c r="C58" s="52" t="s">
        <v>335</v>
      </c>
      <c r="D58" s="136">
        <f t="shared" si="0"/>
        <v>0</v>
      </c>
      <c r="E58" s="136">
        <f t="shared" si="0"/>
        <v>0</v>
      </c>
      <c r="F58" s="136">
        <f t="shared" si="0"/>
        <v>0.47820895522388057</v>
      </c>
      <c r="G58" s="136">
        <f t="shared" si="0"/>
        <v>0.47820895522388057</v>
      </c>
      <c r="H58" s="136">
        <f t="shared" si="0"/>
        <v>0.47820895522388057</v>
      </c>
    </row>
    <row r="59" spans="1:8" x14ac:dyDescent="0.25">
      <c r="C59" s="52" t="s">
        <v>336</v>
      </c>
      <c r="D59" s="136">
        <f t="shared" si="0"/>
        <v>0</v>
      </c>
      <c r="E59" s="136">
        <f t="shared" si="0"/>
        <v>0</v>
      </c>
      <c r="F59" s="136">
        <f t="shared" si="0"/>
        <v>0.34656716417910466</v>
      </c>
      <c r="G59" s="136">
        <f t="shared" si="0"/>
        <v>0.34656716417910466</v>
      </c>
      <c r="H59" s="136">
        <f t="shared" si="0"/>
        <v>0.34656716417910466</v>
      </c>
    </row>
    <row r="60" spans="1:8" x14ac:dyDescent="0.25">
      <c r="A60" s="52" t="s">
        <v>192</v>
      </c>
      <c r="B60" s="52" t="s">
        <v>209</v>
      </c>
      <c r="C60" s="52" t="s">
        <v>334</v>
      </c>
      <c r="D60" s="136">
        <f t="shared" si="0"/>
        <v>0</v>
      </c>
      <c r="E60" s="136">
        <f t="shared" si="0"/>
        <v>0</v>
      </c>
      <c r="F60" s="136">
        <f t="shared" si="0"/>
        <v>0.30150000000000005</v>
      </c>
      <c r="G60" s="136">
        <f t="shared" si="0"/>
        <v>0.30150000000000005</v>
      </c>
      <c r="H60" s="136">
        <f t="shared" si="0"/>
        <v>0.30150000000000005</v>
      </c>
    </row>
    <row r="61" spans="1:8" x14ac:dyDescent="0.25">
      <c r="C61" s="52" t="s">
        <v>336</v>
      </c>
      <c r="D61" s="136">
        <f t="shared" si="0"/>
        <v>0</v>
      </c>
      <c r="E61" s="136">
        <f t="shared" si="0"/>
        <v>0</v>
      </c>
      <c r="F61" s="136">
        <f t="shared" si="0"/>
        <v>0.23373134328358211</v>
      </c>
      <c r="G61" s="136">
        <f t="shared" si="0"/>
        <v>0.23373134328358211</v>
      </c>
      <c r="H61" s="136">
        <f t="shared" si="0"/>
        <v>0</v>
      </c>
    </row>
    <row r="62" spans="1:8" x14ac:dyDescent="0.25">
      <c r="B62" s="52" t="s">
        <v>210</v>
      </c>
      <c r="C62" s="52" t="s">
        <v>334</v>
      </c>
      <c r="D62" s="136">
        <f t="shared" si="0"/>
        <v>0</v>
      </c>
      <c r="E62" s="136">
        <f t="shared" si="0"/>
        <v>0</v>
      </c>
      <c r="F62" s="136">
        <f t="shared" si="0"/>
        <v>0.30150000000000005</v>
      </c>
      <c r="G62" s="136">
        <f t="shared" si="0"/>
        <v>0.30150000000000005</v>
      </c>
      <c r="H62" s="136">
        <f t="shared" si="0"/>
        <v>0.30150000000000005</v>
      </c>
    </row>
    <row r="63" spans="1:8" x14ac:dyDescent="0.25">
      <c r="C63" s="52" t="s">
        <v>336</v>
      </c>
      <c r="D63" s="136">
        <f t="shared" si="0"/>
        <v>0</v>
      </c>
      <c r="E63" s="136">
        <f t="shared" si="0"/>
        <v>0</v>
      </c>
      <c r="F63" s="136">
        <f t="shared" si="0"/>
        <v>0.23373134328358211</v>
      </c>
      <c r="G63" s="136">
        <f t="shared" si="0"/>
        <v>0.23373134328358211</v>
      </c>
      <c r="H63" s="136">
        <f t="shared" si="0"/>
        <v>0</v>
      </c>
    </row>
    <row r="64" spans="1:8" x14ac:dyDescent="0.25">
      <c r="A64" s="52" t="s">
        <v>185</v>
      </c>
      <c r="B64" s="52" t="s">
        <v>209</v>
      </c>
      <c r="C64" s="52" t="s">
        <v>334</v>
      </c>
      <c r="D64" s="136">
        <f t="shared" si="0"/>
        <v>0</v>
      </c>
      <c r="E64" s="136">
        <f t="shared" si="0"/>
        <v>0</v>
      </c>
      <c r="F64" s="136">
        <f t="shared" si="0"/>
        <v>0.30150000000000005</v>
      </c>
      <c r="G64" s="136">
        <f t="shared" si="0"/>
        <v>0.30150000000000005</v>
      </c>
      <c r="H64" s="136">
        <f t="shared" si="0"/>
        <v>0.30150000000000005</v>
      </c>
    </row>
    <row r="65" spans="1:8" x14ac:dyDescent="0.25">
      <c r="C65" s="52" t="s">
        <v>336</v>
      </c>
      <c r="D65" s="136">
        <f t="shared" si="0"/>
        <v>0</v>
      </c>
      <c r="E65" s="136">
        <f t="shared" si="0"/>
        <v>0</v>
      </c>
      <c r="F65" s="136">
        <f t="shared" si="0"/>
        <v>0.23373134328358211</v>
      </c>
      <c r="G65" s="136">
        <f t="shared" si="0"/>
        <v>0.23373134328358211</v>
      </c>
      <c r="H65" s="136">
        <f t="shared" si="0"/>
        <v>0</v>
      </c>
    </row>
    <row r="66" spans="1:8" x14ac:dyDescent="0.25">
      <c r="B66" s="52" t="s">
        <v>210</v>
      </c>
      <c r="C66" s="52" t="s">
        <v>334</v>
      </c>
      <c r="D66" s="136">
        <f t="shared" si="0"/>
        <v>0</v>
      </c>
      <c r="E66" s="136">
        <f t="shared" si="0"/>
        <v>0</v>
      </c>
      <c r="F66" s="136">
        <f t="shared" si="0"/>
        <v>0.30150000000000005</v>
      </c>
      <c r="G66" s="136">
        <f t="shared" si="0"/>
        <v>0.30150000000000005</v>
      </c>
      <c r="H66" s="136">
        <f t="shared" si="0"/>
        <v>0.30150000000000005</v>
      </c>
    </row>
    <row r="67" spans="1:8" x14ac:dyDescent="0.25">
      <c r="C67" s="52" t="s">
        <v>336</v>
      </c>
      <c r="D67" s="136">
        <f t="shared" ref="D67:H67" si="1">D12*0.9</f>
        <v>0</v>
      </c>
      <c r="E67" s="136">
        <f t="shared" si="1"/>
        <v>0</v>
      </c>
      <c r="F67" s="136">
        <f t="shared" si="1"/>
        <v>0.23373134328358211</v>
      </c>
      <c r="G67" s="136">
        <f t="shared" si="1"/>
        <v>0.23373134328358211</v>
      </c>
      <c r="H67" s="136">
        <f t="shared" si="1"/>
        <v>0</v>
      </c>
    </row>
    <row r="68" spans="1:8" x14ac:dyDescent="0.25">
      <c r="A68" s="52" t="s">
        <v>206</v>
      </c>
      <c r="B68" s="52" t="s">
        <v>209</v>
      </c>
      <c r="C68" s="52" t="s">
        <v>334</v>
      </c>
      <c r="D68" s="136">
        <f t="shared" ref="D68:H70" si="2">D13*0.9</f>
        <v>0</v>
      </c>
      <c r="E68" s="136">
        <f t="shared" si="2"/>
        <v>0</v>
      </c>
      <c r="F68" s="136">
        <f t="shared" si="2"/>
        <v>0.30150000000000005</v>
      </c>
      <c r="G68" s="136">
        <f t="shared" si="2"/>
        <v>0.30150000000000005</v>
      </c>
      <c r="H68" s="136">
        <f t="shared" si="2"/>
        <v>0.30150000000000005</v>
      </c>
    </row>
    <row r="69" spans="1:8" x14ac:dyDescent="0.25">
      <c r="C69" s="52" t="s">
        <v>336</v>
      </c>
      <c r="D69" s="136">
        <f t="shared" si="2"/>
        <v>0</v>
      </c>
      <c r="E69" s="136">
        <f t="shared" si="2"/>
        <v>0</v>
      </c>
      <c r="F69" s="136">
        <f t="shared" si="2"/>
        <v>0.23373134328358211</v>
      </c>
      <c r="G69" s="136">
        <f t="shared" si="2"/>
        <v>0.23373134328358211</v>
      </c>
      <c r="H69" s="136">
        <f t="shared" si="2"/>
        <v>0</v>
      </c>
    </row>
    <row r="70" spans="1:8" x14ac:dyDescent="0.25">
      <c r="B70" s="52" t="s">
        <v>210</v>
      </c>
      <c r="C70" s="52" t="s">
        <v>334</v>
      </c>
      <c r="D70" s="136">
        <f t="shared" si="2"/>
        <v>0</v>
      </c>
      <c r="E70" s="136">
        <f t="shared" si="2"/>
        <v>0</v>
      </c>
      <c r="F70" s="136">
        <f t="shared" si="2"/>
        <v>0.30150000000000005</v>
      </c>
      <c r="G70" s="136">
        <f t="shared" si="2"/>
        <v>0.30150000000000005</v>
      </c>
      <c r="H70" s="136">
        <f t="shared" si="2"/>
        <v>0.30150000000000005</v>
      </c>
    </row>
    <row r="71" spans="1:8" x14ac:dyDescent="0.25">
      <c r="C71" s="52" t="s">
        <v>336</v>
      </c>
      <c r="D71" s="136">
        <f t="shared" ref="D71:H71" si="3">D16*0.9</f>
        <v>0</v>
      </c>
      <c r="E71" s="136">
        <f t="shared" si="3"/>
        <v>0</v>
      </c>
      <c r="F71" s="136">
        <f t="shared" si="3"/>
        <v>0.23373134328358211</v>
      </c>
      <c r="G71" s="136">
        <f t="shared" si="3"/>
        <v>0.23373134328358211</v>
      </c>
      <c r="H71" s="136">
        <f t="shared" si="3"/>
        <v>0</v>
      </c>
    </row>
    <row r="72" spans="1:8" x14ac:dyDescent="0.25">
      <c r="A72" s="52" t="s">
        <v>171</v>
      </c>
      <c r="B72" s="52" t="s">
        <v>209</v>
      </c>
      <c r="C72" s="52" t="s">
        <v>334</v>
      </c>
      <c r="D72" s="136">
        <f t="shared" ref="D72:H72" si="4">D17*0.9</f>
        <v>0</v>
      </c>
      <c r="E72" s="136">
        <f t="shared" si="4"/>
        <v>0</v>
      </c>
      <c r="F72" s="136">
        <f t="shared" si="4"/>
        <v>0.30150000000000005</v>
      </c>
      <c r="G72" s="136">
        <f t="shared" si="4"/>
        <v>0.30150000000000005</v>
      </c>
      <c r="H72" s="136">
        <f t="shared" si="4"/>
        <v>0.30150000000000005</v>
      </c>
    </row>
    <row r="73" spans="1:8" x14ac:dyDescent="0.25">
      <c r="C73" s="52" t="s">
        <v>336</v>
      </c>
      <c r="D73" s="136">
        <f t="shared" ref="D73:H73" si="5">D18*0.9</f>
        <v>0</v>
      </c>
      <c r="E73" s="136">
        <f t="shared" si="5"/>
        <v>0</v>
      </c>
      <c r="F73" s="136">
        <f t="shared" si="5"/>
        <v>0.30150000000000005</v>
      </c>
      <c r="G73" s="136">
        <f t="shared" si="5"/>
        <v>0.55800000000000005</v>
      </c>
      <c r="H73" s="136">
        <f t="shared" si="5"/>
        <v>0.55800000000000005</v>
      </c>
    </row>
    <row r="74" spans="1:8" x14ac:dyDescent="0.25">
      <c r="B74" s="52" t="s">
        <v>210</v>
      </c>
      <c r="C74" s="52" t="s">
        <v>334</v>
      </c>
      <c r="D74" s="136">
        <f t="shared" ref="D74:H74" si="6">D19*0.9</f>
        <v>0</v>
      </c>
      <c r="E74" s="136">
        <f t="shared" si="6"/>
        <v>0</v>
      </c>
      <c r="F74" s="136">
        <f t="shared" si="6"/>
        <v>0.30150000000000005</v>
      </c>
      <c r="G74" s="136">
        <f t="shared" si="6"/>
        <v>0.30150000000000005</v>
      </c>
      <c r="H74" s="136">
        <f t="shared" si="6"/>
        <v>0.30150000000000005</v>
      </c>
    </row>
    <row r="75" spans="1:8" x14ac:dyDescent="0.25">
      <c r="C75" s="52" t="s">
        <v>336</v>
      </c>
      <c r="D75" s="136">
        <f t="shared" ref="D75:H75" si="7">D20*0.9</f>
        <v>0</v>
      </c>
      <c r="E75" s="136">
        <f t="shared" si="7"/>
        <v>0</v>
      </c>
      <c r="F75" s="136">
        <f t="shared" si="7"/>
        <v>0.30150000000000005</v>
      </c>
      <c r="G75" s="136">
        <f t="shared" si="7"/>
        <v>0.55800000000000005</v>
      </c>
      <c r="H75" s="136">
        <f t="shared" si="7"/>
        <v>0.55800000000000005</v>
      </c>
    </row>
    <row r="76" spans="1:8" x14ac:dyDescent="0.25">
      <c r="A76" s="52" t="s">
        <v>176</v>
      </c>
      <c r="B76" s="52" t="s">
        <v>88</v>
      </c>
      <c r="C76" s="52" t="s">
        <v>334</v>
      </c>
      <c r="D76" s="136">
        <f t="shared" ref="D76:H76" si="8">D21*0.9</f>
        <v>0.63</v>
      </c>
      <c r="E76" s="136">
        <f t="shared" si="8"/>
        <v>0</v>
      </c>
      <c r="F76" s="136">
        <f t="shared" si="8"/>
        <v>0.30150000000000005</v>
      </c>
      <c r="G76" s="136">
        <f t="shared" si="8"/>
        <v>0</v>
      </c>
      <c r="H76" s="136">
        <f t="shared" si="8"/>
        <v>0</v>
      </c>
    </row>
    <row r="77" spans="1:8" x14ac:dyDescent="0.25">
      <c r="C77" s="52" t="s">
        <v>335</v>
      </c>
      <c r="D77" s="136">
        <f t="shared" ref="D77:H77" si="9">D22*0.9</f>
        <v>0.41400000000000003</v>
      </c>
      <c r="E77" s="136">
        <f t="shared" si="9"/>
        <v>0</v>
      </c>
      <c r="F77" s="136">
        <f t="shared" si="9"/>
        <v>0.30150000000000005</v>
      </c>
      <c r="G77" s="136">
        <f t="shared" si="9"/>
        <v>0</v>
      </c>
      <c r="H77" s="136">
        <f t="shared" si="9"/>
        <v>0</v>
      </c>
    </row>
    <row r="78" spans="1:8" x14ac:dyDescent="0.25">
      <c r="A78" s="52" t="s">
        <v>174</v>
      </c>
      <c r="B78" s="52" t="s">
        <v>88</v>
      </c>
      <c r="C78" s="52" t="s">
        <v>334</v>
      </c>
      <c r="D78" s="136">
        <f t="shared" ref="D78:H78" si="10">D23*0.9</f>
        <v>0.63</v>
      </c>
      <c r="E78" s="136">
        <f t="shared" si="10"/>
        <v>0</v>
      </c>
      <c r="F78" s="136">
        <f t="shared" si="10"/>
        <v>0.30150000000000005</v>
      </c>
      <c r="G78" s="136">
        <f t="shared" si="10"/>
        <v>0</v>
      </c>
      <c r="H78" s="136">
        <f t="shared" si="10"/>
        <v>0</v>
      </c>
    </row>
    <row r="79" spans="1:8" x14ac:dyDescent="0.25">
      <c r="C79" s="52" t="s">
        <v>335</v>
      </c>
      <c r="D79" s="136">
        <f t="shared" ref="D79:H79" si="11">D24*0.9</f>
        <v>0.41400000000000003</v>
      </c>
      <c r="E79" s="136">
        <f t="shared" si="11"/>
        <v>0</v>
      </c>
      <c r="F79" s="136">
        <f t="shared" si="11"/>
        <v>0.30150000000000005</v>
      </c>
      <c r="G79" s="136">
        <f t="shared" si="11"/>
        <v>0</v>
      </c>
      <c r="H79" s="136">
        <f t="shared" si="11"/>
        <v>0</v>
      </c>
    </row>
    <row r="80" spans="1:8" x14ac:dyDescent="0.25">
      <c r="A80" s="52" t="s">
        <v>175</v>
      </c>
      <c r="B80" s="52" t="s">
        <v>88</v>
      </c>
      <c r="C80" s="52" t="s">
        <v>334</v>
      </c>
      <c r="D80" s="136">
        <f t="shared" ref="D80:H80" si="12">D25*0.9</f>
        <v>0.63</v>
      </c>
      <c r="E80" s="136">
        <f t="shared" si="12"/>
        <v>0</v>
      </c>
      <c r="F80" s="136">
        <f t="shared" si="12"/>
        <v>0.30150000000000005</v>
      </c>
      <c r="G80" s="136">
        <f t="shared" si="12"/>
        <v>0</v>
      </c>
      <c r="H80" s="136">
        <f t="shared" si="12"/>
        <v>0</v>
      </c>
    </row>
    <row r="81" spans="1:8" x14ac:dyDescent="0.25">
      <c r="C81" s="52" t="s">
        <v>335</v>
      </c>
      <c r="D81" s="136">
        <f t="shared" ref="D81:H81" si="13">D26*0.9</f>
        <v>0.41400000000000003</v>
      </c>
      <c r="E81" s="136">
        <f t="shared" si="13"/>
        <v>0</v>
      </c>
      <c r="F81" s="136">
        <f t="shared" si="13"/>
        <v>0.30150000000000005</v>
      </c>
      <c r="G81" s="136">
        <f t="shared" si="13"/>
        <v>0</v>
      </c>
      <c r="H81" s="136">
        <f t="shared" si="13"/>
        <v>0</v>
      </c>
    </row>
    <row r="82" spans="1:8" x14ac:dyDescent="0.25">
      <c r="A82" s="52" t="s">
        <v>197</v>
      </c>
      <c r="B82" s="52" t="s">
        <v>91</v>
      </c>
      <c r="C82" s="52" t="s">
        <v>334</v>
      </c>
      <c r="D82" s="136">
        <f t="shared" ref="D82:H82" si="14">D27*0.9</f>
        <v>0.9</v>
      </c>
      <c r="E82" s="136">
        <f t="shared" si="14"/>
        <v>0.9</v>
      </c>
      <c r="F82" s="136">
        <f t="shared" si="14"/>
        <v>0.30150000000000005</v>
      </c>
      <c r="G82" s="136">
        <f t="shared" si="14"/>
        <v>0.9</v>
      </c>
      <c r="H82" s="136">
        <f t="shared" si="14"/>
        <v>0.9</v>
      </c>
    </row>
    <row r="83" spans="1:8" x14ac:dyDescent="0.25">
      <c r="C83" s="52" t="s">
        <v>335</v>
      </c>
      <c r="D83" s="136">
        <f t="shared" ref="D83:H83" si="15">D28*0.9</f>
        <v>0</v>
      </c>
      <c r="E83" s="136">
        <f t="shared" si="15"/>
        <v>0</v>
      </c>
      <c r="F83" s="136">
        <f t="shared" si="15"/>
        <v>0.30150000000000005</v>
      </c>
      <c r="G83" s="136">
        <f t="shared" si="15"/>
        <v>0</v>
      </c>
      <c r="H83" s="136">
        <f t="shared" si="15"/>
        <v>0</v>
      </c>
    </row>
    <row r="84" spans="1:8" x14ac:dyDescent="0.25">
      <c r="C84" s="52" t="s">
        <v>336</v>
      </c>
      <c r="D84" s="136">
        <f t="shared" ref="D84:H84" si="16">D29*0.9</f>
        <v>0</v>
      </c>
      <c r="E84" s="136">
        <f t="shared" si="16"/>
        <v>0</v>
      </c>
      <c r="F84" s="136">
        <f t="shared" si="16"/>
        <v>0.30150000000000005</v>
      </c>
      <c r="G84" s="136">
        <f t="shared" si="16"/>
        <v>0</v>
      </c>
      <c r="H84" s="136">
        <f t="shared" si="16"/>
        <v>0</v>
      </c>
    </row>
    <row r="85" spans="1:8" x14ac:dyDescent="0.25">
      <c r="A85" s="52" t="s">
        <v>198</v>
      </c>
      <c r="B85" s="52" t="s">
        <v>91</v>
      </c>
      <c r="C85" s="52" t="s">
        <v>334</v>
      </c>
      <c r="D85" s="136">
        <f t="shared" ref="D85:H85" si="17">D30*0.9</f>
        <v>0.9</v>
      </c>
      <c r="E85" s="136">
        <f t="shared" si="17"/>
        <v>0.9</v>
      </c>
      <c r="F85" s="136">
        <f t="shared" si="17"/>
        <v>0.30150000000000005</v>
      </c>
      <c r="G85" s="136">
        <f t="shared" si="17"/>
        <v>0.9</v>
      </c>
      <c r="H85" s="136">
        <f t="shared" si="17"/>
        <v>0.9</v>
      </c>
    </row>
    <row r="86" spans="1:8" x14ac:dyDescent="0.25">
      <c r="C86" s="52" t="s">
        <v>335</v>
      </c>
      <c r="D86" s="136">
        <f t="shared" ref="D86:H86" si="18">D31*0.9</f>
        <v>0</v>
      </c>
      <c r="E86" s="136">
        <f t="shared" si="18"/>
        <v>0</v>
      </c>
      <c r="F86" s="136">
        <f t="shared" si="18"/>
        <v>0.30150000000000005</v>
      </c>
      <c r="G86" s="136">
        <f t="shared" si="18"/>
        <v>0</v>
      </c>
      <c r="H86" s="136">
        <f t="shared" si="18"/>
        <v>0</v>
      </c>
    </row>
    <row r="87" spans="1:8" x14ac:dyDescent="0.25">
      <c r="C87" s="52" t="s">
        <v>336</v>
      </c>
      <c r="D87" s="136">
        <f t="shared" ref="D87:H87" si="19">D32*0.9</f>
        <v>0</v>
      </c>
      <c r="E87" s="136">
        <f t="shared" si="19"/>
        <v>0</v>
      </c>
      <c r="F87" s="136">
        <f t="shared" si="19"/>
        <v>0.30150000000000005</v>
      </c>
      <c r="G87" s="136">
        <f t="shared" si="19"/>
        <v>0</v>
      </c>
      <c r="H87" s="136">
        <f t="shared" si="19"/>
        <v>0</v>
      </c>
    </row>
    <row r="88" spans="1:8" x14ac:dyDescent="0.25">
      <c r="A88" s="52" t="s">
        <v>196</v>
      </c>
      <c r="B88" s="52" t="s">
        <v>91</v>
      </c>
      <c r="C88" s="52" t="s">
        <v>334</v>
      </c>
      <c r="D88" s="136">
        <f t="shared" ref="D88:H88" si="20">D33*0.9</f>
        <v>0.9</v>
      </c>
      <c r="E88" s="136">
        <f t="shared" si="20"/>
        <v>0.9</v>
      </c>
      <c r="F88" s="136">
        <f t="shared" si="20"/>
        <v>0.30150000000000005</v>
      </c>
      <c r="G88" s="136">
        <f t="shared" si="20"/>
        <v>0.9</v>
      </c>
      <c r="H88" s="136">
        <f t="shared" si="20"/>
        <v>0.9</v>
      </c>
    </row>
    <row r="89" spans="1:8" x14ac:dyDescent="0.25">
      <c r="C89" s="52" t="s">
        <v>335</v>
      </c>
      <c r="D89" s="136">
        <f t="shared" ref="D89:H89" si="21">D34*0.9</f>
        <v>0</v>
      </c>
      <c r="E89" s="136">
        <f t="shared" si="21"/>
        <v>0</v>
      </c>
      <c r="F89" s="136">
        <f t="shared" si="21"/>
        <v>0.30150000000000005</v>
      </c>
      <c r="G89" s="136">
        <f t="shared" si="21"/>
        <v>0</v>
      </c>
      <c r="H89" s="136">
        <f t="shared" si="21"/>
        <v>0</v>
      </c>
    </row>
    <row r="90" spans="1:8" x14ac:dyDescent="0.25">
      <c r="C90" s="52" t="s">
        <v>336</v>
      </c>
      <c r="D90" s="136">
        <f t="shared" ref="D90:H90" si="22">D35*0.9</f>
        <v>0</v>
      </c>
      <c r="E90" s="136">
        <f t="shared" si="22"/>
        <v>0</v>
      </c>
      <c r="F90" s="136">
        <f t="shared" si="22"/>
        <v>0.30150000000000005</v>
      </c>
      <c r="G90" s="136">
        <f t="shared" si="22"/>
        <v>0</v>
      </c>
      <c r="H90" s="136">
        <f t="shared" si="22"/>
        <v>0</v>
      </c>
    </row>
    <row r="91" spans="1:8" x14ac:dyDescent="0.25">
      <c r="A91" s="52" t="s">
        <v>195</v>
      </c>
      <c r="B91" s="52" t="s">
        <v>91</v>
      </c>
      <c r="C91" s="52" t="s">
        <v>334</v>
      </c>
      <c r="D91" s="136">
        <f t="shared" ref="D91:H91" si="23">D36*0.9</f>
        <v>0.9</v>
      </c>
      <c r="E91" s="136">
        <f t="shared" si="23"/>
        <v>0.9</v>
      </c>
      <c r="F91" s="136">
        <f t="shared" si="23"/>
        <v>0.30150000000000005</v>
      </c>
      <c r="G91" s="136">
        <f t="shared" si="23"/>
        <v>0.9</v>
      </c>
      <c r="H91" s="136">
        <f t="shared" si="23"/>
        <v>0.9</v>
      </c>
    </row>
    <row r="92" spans="1:8" x14ac:dyDescent="0.25">
      <c r="C92" s="52" t="s">
        <v>335</v>
      </c>
      <c r="D92" s="136">
        <f t="shared" ref="D92:H92" si="24">D37*0.9</f>
        <v>0</v>
      </c>
      <c r="E92" s="136">
        <f t="shared" si="24"/>
        <v>0</v>
      </c>
      <c r="F92" s="136">
        <f t="shared" si="24"/>
        <v>0.30150000000000005</v>
      </c>
      <c r="G92" s="136">
        <f t="shared" si="24"/>
        <v>0</v>
      </c>
      <c r="H92" s="136">
        <f t="shared" si="24"/>
        <v>0</v>
      </c>
    </row>
    <row r="93" spans="1:8" x14ac:dyDescent="0.25">
      <c r="C93" s="52" t="s">
        <v>336</v>
      </c>
      <c r="D93" s="136">
        <f t="shared" ref="D93:H93" si="25">D38*0.9</f>
        <v>0</v>
      </c>
      <c r="E93" s="136">
        <f t="shared" si="25"/>
        <v>0</v>
      </c>
      <c r="F93" s="136">
        <f t="shared" si="25"/>
        <v>0.30150000000000005</v>
      </c>
      <c r="G93" s="136">
        <f t="shared" si="25"/>
        <v>0</v>
      </c>
      <c r="H93" s="136">
        <f t="shared" si="25"/>
        <v>0</v>
      </c>
    </row>
    <row r="94" spans="1:8" x14ac:dyDescent="0.25">
      <c r="A94" s="52" t="s">
        <v>194</v>
      </c>
      <c r="B94" s="52" t="s">
        <v>91</v>
      </c>
      <c r="C94" s="52" t="s">
        <v>334</v>
      </c>
      <c r="D94" s="136">
        <f t="shared" ref="D94:H94" si="26">D39*0.9</f>
        <v>0.9</v>
      </c>
      <c r="E94" s="136">
        <f t="shared" si="26"/>
        <v>0.9</v>
      </c>
      <c r="F94" s="136">
        <f t="shared" si="26"/>
        <v>0.30150000000000005</v>
      </c>
      <c r="G94" s="136">
        <f t="shared" si="26"/>
        <v>0.9</v>
      </c>
      <c r="H94" s="136">
        <f t="shared" si="26"/>
        <v>0.9</v>
      </c>
    </row>
    <row r="95" spans="1:8" x14ac:dyDescent="0.25">
      <c r="C95" s="52" t="s">
        <v>335</v>
      </c>
      <c r="D95" s="136">
        <f t="shared" ref="D95:H95" si="27">D40*0.9</f>
        <v>0</v>
      </c>
      <c r="E95" s="136">
        <f t="shared" si="27"/>
        <v>0</v>
      </c>
      <c r="F95" s="136">
        <f t="shared" si="27"/>
        <v>0.30150000000000005</v>
      </c>
      <c r="G95" s="136">
        <f t="shared" si="27"/>
        <v>0</v>
      </c>
      <c r="H95" s="136">
        <f t="shared" si="27"/>
        <v>0</v>
      </c>
    </row>
    <row r="96" spans="1:8" x14ac:dyDescent="0.25">
      <c r="C96" s="52" t="s">
        <v>336</v>
      </c>
      <c r="D96" s="136">
        <f t="shared" ref="D96:H96" si="28">D41*0.9</f>
        <v>0</v>
      </c>
      <c r="E96" s="136">
        <f t="shared" si="28"/>
        <v>0</v>
      </c>
      <c r="F96" s="136">
        <f t="shared" si="28"/>
        <v>0.30150000000000005</v>
      </c>
      <c r="G96" s="136">
        <f t="shared" si="28"/>
        <v>0</v>
      </c>
      <c r="H96" s="136">
        <f t="shared" si="28"/>
        <v>0</v>
      </c>
    </row>
    <row r="97" spans="1:8" x14ac:dyDescent="0.25">
      <c r="A97" s="52" t="s">
        <v>200</v>
      </c>
      <c r="B97" s="52" t="s">
        <v>91</v>
      </c>
      <c r="C97" s="52" t="s">
        <v>334</v>
      </c>
      <c r="D97" s="136">
        <f t="shared" ref="D97:H97" si="29">D42*0.9</f>
        <v>0.27</v>
      </c>
      <c r="E97" s="136">
        <f t="shared" si="29"/>
        <v>0.27</v>
      </c>
      <c r="F97" s="136">
        <f t="shared" si="29"/>
        <v>0.30150000000000005</v>
      </c>
      <c r="G97" s="136">
        <f t="shared" si="29"/>
        <v>0.27</v>
      </c>
      <c r="H97" s="136">
        <f t="shared" si="29"/>
        <v>0.27</v>
      </c>
    </row>
    <row r="98" spans="1:8" x14ac:dyDescent="0.25">
      <c r="C98" s="52" t="s">
        <v>335</v>
      </c>
      <c r="D98" s="136">
        <f t="shared" ref="D98:H98" si="30">D43*0.9</f>
        <v>0.45</v>
      </c>
      <c r="E98" s="136">
        <f t="shared" si="30"/>
        <v>0.45</v>
      </c>
      <c r="F98" s="136">
        <f t="shared" si="30"/>
        <v>0.30150000000000005</v>
      </c>
      <c r="G98" s="136">
        <f t="shared" si="30"/>
        <v>0.45</v>
      </c>
      <c r="H98" s="136">
        <f t="shared" si="30"/>
        <v>0.45</v>
      </c>
    </row>
    <row r="99" spans="1:8" x14ac:dyDescent="0.25">
      <c r="C99" s="52" t="s">
        <v>336</v>
      </c>
      <c r="D99" s="136">
        <f t="shared" ref="D99:H99" si="31">D44*0.9</f>
        <v>0.58500000000000008</v>
      </c>
      <c r="E99" s="136">
        <f t="shared" si="31"/>
        <v>0.58500000000000008</v>
      </c>
      <c r="F99" s="136">
        <f t="shared" si="31"/>
        <v>0.30150000000000005</v>
      </c>
      <c r="G99" s="136">
        <f t="shared" si="31"/>
        <v>0.58500000000000008</v>
      </c>
      <c r="H99" s="136">
        <f t="shared" si="31"/>
        <v>0.58500000000000008</v>
      </c>
    </row>
    <row r="100" spans="1:8" x14ac:dyDescent="0.25">
      <c r="B100" s="52" t="s">
        <v>92</v>
      </c>
      <c r="C100" s="52" t="s">
        <v>334</v>
      </c>
      <c r="D100" s="136">
        <f t="shared" ref="D100:H100" si="32">D45*0.9</f>
        <v>0.27</v>
      </c>
      <c r="E100" s="136">
        <f t="shared" si="32"/>
        <v>0.27</v>
      </c>
      <c r="F100" s="136">
        <f t="shared" si="32"/>
        <v>0.30150000000000005</v>
      </c>
      <c r="G100" s="136">
        <f t="shared" si="32"/>
        <v>0.27</v>
      </c>
      <c r="H100" s="136">
        <f t="shared" si="32"/>
        <v>0.27</v>
      </c>
    </row>
    <row r="101" spans="1:8" x14ac:dyDescent="0.25">
      <c r="C101" s="52" t="s">
        <v>335</v>
      </c>
      <c r="D101" s="136">
        <f t="shared" ref="D101:H101" si="33">D46*0.9</f>
        <v>0.441</v>
      </c>
      <c r="E101" s="136">
        <f t="shared" si="33"/>
        <v>0.441</v>
      </c>
      <c r="F101" s="136">
        <f t="shared" si="33"/>
        <v>0.30150000000000005</v>
      </c>
      <c r="G101" s="136">
        <f t="shared" si="33"/>
        <v>0.441</v>
      </c>
      <c r="H101" s="136">
        <f t="shared" si="33"/>
        <v>0.441</v>
      </c>
    </row>
    <row r="102" spans="1:8" x14ac:dyDescent="0.25">
      <c r="C102" s="52" t="s">
        <v>336</v>
      </c>
      <c r="D102" s="136">
        <f t="shared" ref="D102:H102" si="34">D47*0.9</f>
        <v>0.46800000000000003</v>
      </c>
      <c r="E102" s="136">
        <f t="shared" si="34"/>
        <v>0.46800000000000003</v>
      </c>
      <c r="F102" s="136">
        <f t="shared" si="34"/>
        <v>0.30150000000000005</v>
      </c>
      <c r="G102" s="136">
        <f t="shared" si="34"/>
        <v>0.46800000000000003</v>
      </c>
      <c r="H102" s="136">
        <f t="shared" si="34"/>
        <v>0.46800000000000003</v>
      </c>
    </row>
    <row r="103" spans="1:8" x14ac:dyDescent="0.25">
      <c r="A103" s="52" t="s">
        <v>191</v>
      </c>
      <c r="B103" s="52" t="s">
        <v>91</v>
      </c>
      <c r="C103" s="52" t="s">
        <v>334</v>
      </c>
      <c r="D103" s="136">
        <f t="shared" ref="D103:H103" si="35">D48*0.9</f>
        <v>0.79200000000000004</v>
      </c>
      <c r="E103" s="136">
        <f t="shared" si="35"/>
        <v>0.79200000000000004</v>
      </c>
      <c r="F103" s="136">
        <f t="shared" si="35"/>
        <v>0.30150000000000005</v>
      </c>
      <c r="G103" s="136">
        <f t="shared" si="35"/>
        <v>0.79200000000000004</v>
      </c>
      <c r="H103" s="136">
        <f t="shared" si="35"/>
        <v>0.79200000000000004</v>
      </c>
    </row>
    <row r="104" spans="1:8" x14ac:dyDescent="0.25">
      <c r="C104" s="52" t="s">
        <v>335</v>
      </c>
      <c r="D104" s="136">
        <f t="shared" ref="D104:H104" si="36">D49*0.9</f>
        <v>0.83700000000000008</v>
      </c>
      <c r="E104" s="136">
        <f t="shared" si="36"/>
        <v>0.83700000000000008</v>
      </c>
      <c r="F104" s="136">
        <f t="shared" si="36"/>
        <v>0.30150000000000005</v>
      </c>
      <c r="G104" s="136">
        <f t="shared" si="36"/>
        <v>0.83700000000000008</v>
      </c>
      <c r="H104" s="136">
        <f t="shared" si="36"/>
        <v>0.83700000000000008</v>
      </c>
    </row>
    <row r="105" spans="1:8" x14ac:dyDescent="0.25">
      <c r="A105" s="52" t="s">
        <v>199</v>
      </c>
      <c r="B105" s="52" t="s">
        <v>91</v>
      </c>
      <c r="C105" s="52" t="s">
        <v>334</v>
      </c>
      <c r="D105" s="136">
        <f t="shared" ref="D105:H105" si="37">D50*0.9</f>
        <v>0.9</v>
      </c>
      <c r="E105" s="136">
        <f t="shared" si="37"/>
        <v>0.9</v>
      </c>
      <c r="F105" s="136">
        <f t="shared" si="37"/>
        <v>0.30150000000000005</v>
      </c>
      <c r="G105" s="136">
        <f t="shared" si="37"/>
        <v>0.9</v>
      </c>
      <c r="H105" s="136">
        <f t="shared" si="37"/>
        <v>0.9</v>
      </c>
    </row>
    <row r="106" spans="1:8" x14ac:dyDescent="0.25">
      <c r="C106" s="52" t="s">
        <v>335</v>
      </c>
      <c r="D106" s="136">
        <f t="shared" ref="D106:H106" si="38">D51*0.9</f>
        <v>0.77400000000000002</v>
      </c>
      <c r="E106" s="136">
        <f t="shared" si="38"/>
        <v>0.77400000000000002</v>
      </c>
      <c r="F106" s="136">
        <f t="shared" si="38"/>
        <v>0.30150000000000005</v>
      </c>
      <c r="G106" s="136">
        <f t="shared" si="38"/>
        <v>0.77400000000000002</v>
      </c>
      <c r="H106" s="136">
        <f t="shared" si="38"/>
        <v>0.77400000000000002</v>
      </c>
    </row>
    <row r="107" spans="1:8" x14ac:dyDescent="0.25">
      <c r="A107" s="52" t="s">
        <v>184</v>
      </c>
      <c r="B107" s="52" t="s">
        <v>86</v>
      </c>
      <c r="C107" s="52" t="s">
        <v>334</v>
      </c>
      <c r="D107" s="136">
        <f t="shared" ref="D107:H107" si="39">D52*0.9</f>
        <v>0.52200000000000002</v>
      </c>
      <c r="E107" s="136">
        <f t="shared" si="39"/>
        <v>0.52200000000000002</v>
      </c>
      <c r="F107" s="136">
        <f t="shared" si="39"/>
        <v>0.30150000000000005</v>
      </c>
      <c r="G107" s="136">
        <f t="shared" si="39"/>
        <v>0</v>
      </c>
      <c r="H107" s="136">
        <f t="shared" si="39"/>
        <v>0</v>
      </c>
    </row>
    <row r="108" spans="1:8" x14ac:dyDescent="0.25">
      <c r="C108" s="52" t="s">
        <v>335</v>
      </c>
      <c r="D108" s="136">
        <f t="shared" ref="D108:H108" si="40">D53*0.9</f>
        <v>0.45900000000000002</v>
      </c>
      <c r="E108" s="136">
        <f t="shared" si="40"/>
        <v>0.45900000000000002</v>
      </c>
      <c r="F108" s="136">
        <f t="shared" si="40"/>
        <v>0.30150000000000005</v>
      </c>
      <c r="G108" s="136">
        <f t="shared" si="40"/>
        <v>0</v>
      </c>
      <c r="H108" s="136">
        <f t="shared" si="40"/>
        <v>0</v>
      </c>
    </row>
    <row r="110" spans="1:8" s="141" customFormat="1" ht="13" x14ac:dyDescent="0.3">
      <c r="A110" s="144" t="s">
        <v>332</v>
      </c>
      <c r="B110" s="145"/>
      <c r="C110" s="145"/>
    </row>
    <row r="111" spans="1:8" ht="13" x14ac:dyDescent="0.3">
      <c r="A111" s="40" t="s">
        <v>161</v>
      </c>
      <c r="B111" s="40" t="s">
        <v>333</v>
      </c>
      <c r="C111" s="125" t="s">
        <v>15</v>
      </c>
      <c r="D111" s="40" t="s">
        <v>113</v>
      </c>
      <c r="E111" s="40" t="s">
        <v>100</v>
      </c>
      <c r="F111" s="40" t="s">
        <v>101</v>
      </c>
      <c r="G111" s="40" t="s">
        <v>102</v>
      </c>
      <c r="H111" s="40" t="s">
        <v>103</v>
      </c>
    </row>
    <row r="112" spans="1:8" x14ac:dyDescent="0.25">
      <c r="A112" s="52" t="s">
        <v>193</v>
      </c>
      <c r="B112" s="52" t="s">
        <v>91</v>
      </c>
      <c r="C112" s="52" t="s">
        <v>334</v>
      </c>
      <c r="D112" s="136">
        <f t="shared" ref="D112:H121" si="41">D2*1.05</f>
        <v>0</v>
      </c>
      <c r="E112" s="136">
        <f t="shared" si="41"/>
        <v>0</v>
      </c>
      <c r="F112" s="136">
        <f t="shared" si="41"/>
        <v>0.35175000000000006</v>
      </c>
      <c r="G112" s="136">
        <f t="shared" si="41"/>
        <v>0.35175000000000006</v>
      </c>
      <c r="H112" s="136">
        <f t="shared" si="41"/>
        <v>0.35175000000000006</v>
      </c>
    </row>
    <row r="113" spans="1:8" x14ac:dyDescent="0.25">
      <c r="C113" s="52" t="s">
        <v>335</v>
      </c>
      <c r="D113" s="136">
        <f t="shared" si="41"/>
        <v>0</v>
      </c>
      <c r="E113" s="136">
        <f t="shared" si="41"/>
        <v>0</v>
      </c>
      <c r="F113" s="136">
        <f t="shared" si="41"/>
        <v>0.55791044776119403</v>
      </c>
      <c r="G113" s="136">
        <f t="shared" si="41"/>
        <v>0.55791044776119403</v>
      </c>
      <c r="H113" s="136">
        <f t="shared" si="41"/>
        <v>0.55791044776119403</v>
      </c>
    </row>
    <row r="114" spans="1:8" x14ac:dyDescent="0.25">
      <c r="C114" s="52" t="s">
        <v>336</v>
      </c>
      <c r="D114" s="136">
        <f t="shared" si="41"/>
        <v>0</v>
      </c>
      <c r="E114" s="136">
        <f t="shared" si="41"/>
        <v>0</v>
      </c>
      <c r="F114" s="136">
        <f t="shared" si="41"/>
        <v>0.40432835820895546</v>
      </c>
      <c r="G114" s="136">
        <f t="shared" si="41"/>
        <v>0.40432835820895546</v>
      </c>
      <c r="H114" s="136">
        <f t="shared" si="41"/>
        <v>0.40432835820895546</v>
      </c>
    </row>
    <row r="115" spans="1:8" x14ac:dyDescent="0.25">
      <c r="A115" s="52" t="s">
        <v>192</v>
      </c>
      <c r="B115" s="52" t="s">
        <v>209</v>
      </c>
      <c r="C115" s="52" t="s">
        <v>334</v>
      </c>
      <c r="D115" s="136">
        <f t="shared" si="41"/>
        <v>0</v>
      </c>
      <c r="E115" s="136">
        <f t="shared" si="41"/>
        <v>0</v>
      </c>
      <c r="F115" s="136">
        <f t="shared" si="41"/>
        <v>0.35175000000000006</v>
      </c>
      <c r="G115" s="136">
        <f t="shared" si="41"/>
        <v>0.35175000000000006</v>
      </c>
      <c r="H115" s="136">
        <f t="shared" si="41"/>
        <v>0.35175000000000006</v>
      </c>
    </row>
    <row r="116" spans="1:8" x14ac:dyDescent="0.25">
      <c r="C116" s="52" t="s">
        <v>336</v>
      </c>
      <c r="D116" s="136">
        <f t="shared" si="41"/>
        <v>0</v>
      </c>
      <c r="E116" s="136">
        <f t="shared" si="41"/>
        <v>0</v>
      </c>
      <c r="F116" s="136">
        <f t="shared" si="41"/>
        <v>0.27268656716417916</v>
      </c>
      <c r="G116" s="136">
        <f t="shared" si="41"/>
        <v>0.27268656716417916</v>
      </c>
      <c r="H116" s="136">
        <f t="shared" si="41"/>
        <v>0</v>
      </c>
    </row>
    <row r="117" spans="1:8" x14ac:dyDescent="0.25">
      <c r="B117" s="52" t="s">
        <v>210</v>
      </c>
      <c r="C117" s="52" t="s">
        <v>334</v>
      </c>
      <c r="D117" s="136">
        <f t="shared" si="41"/>
        <v>0</v>
      </c>
      <c r="E117" s="136">
        <f t="shared" si="41"/>
        <v>0</v>
      </c>
      <c r="F117" s="136">
        <f t="shared" si="41"/>
        <v>0.35175000000000006</v>
      </c>
      <c r="G117" s="136">
        <f t="shared" si="41"/>
        <v>0.35175000000000006</v>
      </c>
      <c r="H117" s="136">
        <f t="shared" si="41"/>
        <v>0.35175000000000006</v>
      </c>
    </row>
    <row r="118" spans="1:8" x14ac:dyDescent="0.25">
      <c r="C118" s="52" t="s">
        <v>336</v>
      </c>
      <c r="D118" s="136">
        <f t="shared" si="41"/>
        <v>0</v>
      </c>
      <c r="E118" s="136">
        <f t="shared" si="41"/>
        <v>0</v>
      </c>
      <c r="F118" s="136">
        <f t="shared" si="41"/>
        <v>0.27268656716417916</v>
      </c>
      <c r="G118" s="136">
        <f t="shared" si="41"/>
        <v>0.27268656716417916</v>
      </c>
      <c r="H118" s="136">
        <f t="shared" si="41"/>
        <v>0</v>
      </c>
    </row>
    <row r="119" spans="1:8" x14ac:dyDescent="0.25">
      <c r="A119" s="52" t="s">
        <v>185</v>
      </c>
      <c r="B119" s="52" t="s">
        <v>209</v>
      </c>
      <c r="C119" s="52" t="s">
        <v>334</v>
      </c>
      <c r="D119" s="136">
        <f t="shared" si="41"/>
        <v>0</v>
      </c>
      <c r="E119" s="136">
        <f t="shared" si="41"/>
        <v>0</v>
      </c>
      <c r="F119" s="136">
        <f t="shared" si="41"/>
        <v>0.35175000000000006</v>
      </c>
      <c r="G119" s="136">
        <f t="shared" si="41"/>
        <v>0.35175000000000006</v>
      </c>
      <c r="H119" s="136">
        <f t="shared" si="41"/>
        <v>0.35175000000000006</v>
      </c>
    </row>
    <row r="120" spans="1:8" x14ac:dyDescent="0.25">
      <c r="C120" s="52" t="s">
        <v>336</v>
      </c>
      <c r="D120" s="136">
        <f t="shared" si="41"/>
        <v>0</v>
      </c>
      <c r="E120" s="136">
        <f t="shared" si="41"/>
        <v>0</v>
      </c>
      <c r="F120" s="136">
        <f t="shared" si="41"/>
        <v>0.27268656716417916</v>
      </c>
      <c r="G120" s="136">
        <f t="shared" si="41"/>
        <v>0.27268656716417916</v>
      </c>
      <c r="H120" s="136">
        <f t="shared" si="41"/>
        <v>0</v>
      </c>
    </row>
    <row r="121" spans="1:8" x14ac:dyDescent="0.25">
      <c r="B121" s="52" t="s">
        <v>210</v>
      </c>
      <c r="C121" s="52" t="s">
        <v>334</v>
      </c>
      <c r="D121" s="136">
        <f t="shared" si="41"/>
        <v>0</v>
      </c>
      <c r="E121" s="136">
        <f t="shared" si="41"/>
        <v>0</v>
      </c>
      <c r="F121" s="136">
        <f t="shared" si="41"/>
        <v>0.35175000000000006</v>
      </c>
      <c r="G121" s="136">
        <f t="shared" si="41"/>
        <v>0.35175000000000006</v>
      </c>
      <c r="H121" s="136">
        <f t="shared" si="41"/>
        <v>0.35175000000000006</v>
      </c>
    </row>
    <row r="122" spans="1:8" x14ac:dyDescent="0.25">
      <c r="C122" s="52" t="s">
        <v>336</v>
      </c>
      <c r="D122" s="136">
        <f t="shared" ref="D122:H122" si="42">D12*1.05</f>
        <v>0</v>
      </c>
      <c r="E122" s="136">
        <f t="shared" si="42"/>
        <v>0</v>
      </c>
      <c r="F122" s="136">
        <f t="shared" si="42"/>
        <v>0.27268656716417916</v>
      </c>
      <c r="G122" s="136">
        <f t="shared" si="42"/>
        <v>0.27268656716417916</v>
      </c>
      <c r="H122" s="136">
        <f t="shared" si="42"/>
        <v>0</v>
      </c>
    </row>
    <row r="123" spans="1:8" x14ac:dyDescent="0.25">
      <c r="A123" s="52" t="s">
        <v>206</v>
      </c>
      <c r="B123" s="52" t="s">
        <v>209</v>
      </c>
      <c r="C123" s="52" t="s">
        <v>334</v>
      </c>
      <c r="D123" s="136">
        <f t="shared" ref="D123:H125" si="43">D13*1.05</f>
        <v>0</v>
      </c>
      <c r="E123" s="136">
        <f t="shared" si="43"/>
        <v>0</v>
      </c>
      <c r="F123" s="136">
        <f t="shared" si="43"/>
        <v>0.35175000000000006</v>
      </c>
      <c r="G123" s="136">
        <f t="shared" si="43"/>
        <v>0.35175000000000006</v>
      </c>
      <c r="H123" s="136">
        <f t="shared" si="43"/>
        <v>0.35175000000000006</v>
      </c>
    </row>
    <row r="124" spans="1:8" x14ac:dyDescent="0.25">
      <c r="C124" s="52" t="s">
        <v>336</v>
      </c>
      <c r="D124" s="136">
        <f t="shared" si="43"/>
        <v>0</v>
      </c>
      <c r="E124" s="136">
        <f t="shared" si="43"/>
        <v>0</v>
      </c>
      <c r="F124" s="136">
        <f t="shared" si="43"/>
        <v>0.27268656716417916</v>
      </c>
      <c r="G124" s="136">
        <f t="shared" si="43"/>
        <v>0.27268656716417916</v>
      </c>
      <c r="H124" s="136">
        <f t="shared" si="43"/>
        <v>0</v>
      </c>
    </row>
    <row r="125" spans="1:8" x14ac:dyDescent="0.25">
      <c r="B125" s="52" t="s">
        <v>210</v>
      </c>
      <c r="C125" s="52" t="s">
        <v>334</v>
      </c>
      <c r="D125" s="136">
        <f t="shared" si="43"/>
        <v>0</v>
      </c>
      <c r="E125" s="136">
        <f t="shared" si="43"/>
        <v>0</v>
      </c>
      <c r="F125" s="136">
        <f t="shared" si="43"/>
        <v>0.35175000000000006</v>
      </c>
      <c r="G125" s="136">
        <f t="shared" si="43"/>
        <v>0.35175000000000006</v>
      </c>
      <c r="H125" s="136">
        <f t="shared" si="43"/>
        <v>0.35175000000000006</v>
      </c>
    </row>
    <row r="126" spans="1:8" x14ac:dyDescent="0.25">
      <c r="C126" s="52" t="s">
        <v>336</v>
      </c>
      <c r="D126" s="136">
        <f t="shared" ref="D126:H126" si="44">D16*1.05</f>
        <v>0</v>
      </c>
      <c r="E126" s="136">
        <f t="shared" si="44"/>
        <v>0</v>
      </c>
      <c r="F126" s="136">
        <f t="shared" si="44"/>
        <v>0.27268656716417916</v>
      </c>
      <c r="G126" s="136">
        <f t="shared" si="44"/>
        <v>0.27268656716417916</v>
      </c>
      <c r="H126" s="136">
        <f t="shared" si="44"/>
        <v>0</v>
      </c>
    </row>
    <row r="127" spans="1:8" x14ac:dyDescent="0.25">
      <c r="A127" s="52" t="s">
        <v>171</v>
      </c>
      <c r="B127" s="52" t="s">
        <v>209</v>
      </c>
      <c r="C127" s="52" t="s">
        <v>334</v>
      </c>
      <c r="D127" s="136">
        <f t="shared" ref="D127:H127" si="45">D17*1.05</f>
        <v>0</v>
      </c>
      <c r="E127" s="136">
        <f t="shared" si="45"/>
        <v>0</v>
      </c>
      <c r="F127" s="136">
        <f t="shared" si="45"/>
        <v>0.35175000000000006</v>
      </c>
      <c r="G127" s="136">
        <f t="shared" si="45"/>
        <v>0.35175000000000006</v>
      </c>
      <c r="H127" s="136">
        <f t="shared" si="45"/>
        <v>0.35175000000000006</v>
      </c>
    </row>
    <row r="128" spans="1:8" x14ac:dyDescent="0.25">
      <c r="C128" s="52" t="s">
        <v>336</v>
      </c>
      <c r="D128" s="136">
        <f t="shared" ref="D128:H128" si="46">D18*1.05</f>
        <v>0</v>
      </c>
      <c r="E128" s="136">
        <f t="shared" si="46"/>
        <v>0</v>
      </c>
      <c r="F128" s="136">
        <f t="shared" si="46"/>
        <v>0.35175000000000006</v>
      </c>
      <c r="G128" s="136">
        <f t="shared" si="46"/>
        <v>0.65100000000000002</v>
      </c>
      <c r="H128" s="136">
        <f t="shared" si="46"/>
        <v>0.65100000000000002</v>
      </c>
    </row>
    <row r="129" spans="1:8" x14ac:dyDescent="0.25">
      <c r="B129" s="52" t="s">
        <v>210</v>
      </c>
      <c r="C129" s="52" t="s">
        <v>334</v>
      </c>
      <c r="D129" s="136">
        <f t="shared" ref="D129:H129" si="47">D19*1.05</f>
        <v>0</v>
      </c>
      <c r="E129" s="136">
        <f t="shared" si="47"/>
        <v>0</v>
      </c>
      <c r="F129" s="136">
        <f t="shared" si="47"/>
        <v>0.35175000000000006</v>
      </c>
      <c r="G129" s="136">
        <f t="shared" si="47"/>
        <v>0.35175000000000006</v>
      </c>
      <c r="H129" s="136">
        <f t="shared" si="47"/>
        <v>0.35175000000000006</v>
      </c>
    </row>
    <row r="130" spans="1:8" x14ac:dyDescent="0.25">
      <c r="C130" s="52" t="s">
        <v>336</v>
      </c>
      <c r="D130" s="136">
        <f t="shared" ref="D130:H130" si="48">D20*1.05</f>
        <v>0</v>
      </c>
      <c r="E130" s="136">
        <f t="shared" si="48"/>
        <v>0</v>
      </c>
      <c r="F130" s="136">
        <f t="shared" si="48"/>
        <v>0.35175000000000006</v>
      </c>
      <c r="G130" s="136">
        <f t="shared" si="48"/>
        <v>0.65100000000000002</v>
      </c>
      <c r="H130" s="136">
        <f t="shared" si="48"/>
        <v>0.65100000000000002</v>
      </c>
    </row>
    <row r="131" spans="1:8" x14ac:dyDescent="0.25">
      <c r="A131" s="52" t="s">
        <v>176</v>
      </c>
      <c r="B131" s="52" t="s">
        <v>88</v>
      </c>
      <c r="C131" s="52" t="s">
        <v>334</v>
      </c>
      <c r="D131" s="136">
        <f t="shared" ref="D131:H131" si="49">D21*1.05</f>
        <v>0.73499999999999999</v>
      </c>
      <c r="E131" s="136">
        <f t="shared" si="49"/>
        <v>0</v>
      </c>
      <c r="F131" s="136">
        <f t="shared" si="49"/>
        <v>0.35175000000000006</v>
      </c>
      <c r="G131" s="136">
        <f t="shared" si="49"/>
        <v>0</v>
      </c>
      <c r="H131" s="136">
        <f t="shared" si="49"/>
        <v>0</v>
      </c>
    </row>
    <row r="132" spans="1:8" x14ac:dyDescent="0.25">
      <c r="C132" s="52" t="s">
        <v>335</v>
      </c>
      <c r="D132" s="136">
        <f t="shared" ref="D132:H132" si="50">D22*1.05</f>
        <v>0.48300000000000004</v>
      </c>
      <c r="E132" s="136">
        <f t="shared" si="50"/>
        <v>0</v>
      </c>
      <c r="F132" s="136">
        <f t="shared" si="50"/>
        <v>0.35175000000000006</v>
      </c>
      <c r="G132" s="136">
        <f t="shared" si="50"/>
        <v>0</v>
      </c>
      <c r="H132" s="136">
        <f t="shared" si="50"/>
        <v>0</v>
      </c>
    </row>
    <row r="133" spans="1:8" x14ac:dyDescent="0.25">
      <c r="A133" s="52" t="s">
        <v>174</v>
      </c>
      <c r="B133" s="52" t="s">
        <v>88</v>
      </c>
      <c r="C133" s="52" t="s">
        <v>334</v>
      </c>
      <c r="D133" s="136">
        <f t="shared" ref="D133:H133" si="51">D23*1.05</f>
        <v>0.73499999999999999</v>
      </c>
      <c r="E133" s="136">
        <f t="shared" si="51"/>
        <v>0</v>
      </c>
      <c r="F133" s="136">
        <f t="shared" si="51"/>
        <v>0.35175000000000006</v>
      </c>
      <c r="G133" s="136">
        <f t="shared" si="51"/>
        <v>0</v>
      </c>
      <c r="H133" s="136">
        <f t="shared" si="51"/>
        <v>0</v>
      </c>
    </row>
    <row r="134" spans="1:8" x14ac:dyDescent="0.25">
      <c r="C134" s="52" t="s">
        <v>335</v>
      </c>
      <c r="D134" s="136">
        <f t="shared" ref="D134:H134" si="52">D24*1.05</f>
        <v>0.48300000000000004</v>
      </c>
      <c r="E134" s="136">
        <f t="shared" si="52"/>
        <v>0</v>
      </c>
      <c r="F134" s="136">
        <f t="shared" si="52"/>
        <v>0.35175000000000006</v>
      </c>
      <c r="G134" s="136">
        <f t="shared" si="52"/>
        <v>0</v>
      </c>
      <c r="H134" s="136">
        <f t="shared" si="52"/>
        <v>0</v>
      </c>
    </row>
    <row r="135" spans="1:8" x14ac:dyDescent="0.25">
      <c r="A135" s="52" t="s">
        <v>175</v>
      </c>
      <c r="B135" s="52" t="s">
        <v>88</v>
      </c>
      <c r="C135" s="52" t="s">
        <v>334</v>
      </c>
      <c r="D135" s="136">
        <f t="shared" ref="D135:H135" si="53">D25*1.05</f>
        <v>0.73499999999999999</v>
      </c>
      <c r="E135" s="136">
        <f t="shared" si="53"/>
        <v>0</v>
      </c>
      <c r="F135" s="136">
        <f t="shared" si="53"/>
        <v>0.35175000000000006</v>
      </c>
      <c r="G135" s="136">
        <f t="shared" si="53"/>
        <v>0</v>
      </c>
      <c r="H135" s="136">
        <f t="shared" si="53"/>
        <v>0</v>
      </c>
    </row>
    <row r="136" spans="1:8" x14ac:dyDescent="0.25">
      <c r="C136" s="52" t="s">
        <v>335</v>
      </c>
      <c r="D136" s="136">
        <f t="shared" ref="D136:H136" si="54">D26*1.05</f>
        <v>0.48300000000000004</v>
      </c>
      <c r="E136" s="136">
        <f t="shared" si="54"/>
        <v>0</v>
      </c>
      <c r="F136" s="136">
        <f t="shared" si="54"/>
        <v>0.35175000000000006</v>
      </c>
      <c r="G136" s="136">
        <f t="shared" si="54"/>
        <v>0</v>
      </c>
      <c r="H136" s="136">
        <f t="shared" si="54"/>
        <v>0</v>
      </c>
    </row>
    <row r="137" spans="1:8" x14ac:dyDescent="0.25">
      <c r="A137" s="52" t="s">
        <v>197</v>
      </c>
      <c r="B137" s="52" t="s">
        <v>91</v>
      </c>
      <c r="C137" s="52" t="s">
        <v>334</v>
      </c>
      <c r="D137" s="136">
        <f t="shared" ref="D137:H137" si="55">D27*1.05</f>
        <v>1.05</v>
      </c>
      <c r="E137" s="136">
        <f t="shared" si="55"/>
        <v>1.05</v>
      </c>
      <c r="F137" s="136">
        <f t="shared" si="55"/>
        <v>0.35175000000000006</v>
      </c>
      <c r="G137" s="136">
        <f t="shared" si="55"/>
        <v>1.05</v>
      </c>
      <c r="H137" s="136">
        <f t="shared" si="55"/>
        <v>1.05</v>
      </c>
    </row>
    <row r="138" spans="1:8" x14ac:dyDescent="0.25">
      <c r="C138" s="52" t="s">
        <v>335</v>
      </c>
      <c r="D138" s="136">
        <f t="shared" ref="D138:H138" si="56">D28*1.05</f>
        <v>0</v>
      </c>
      <c r="E138" s="136">
        <f t="shared" si="56"/>
        <v>0</v>
      </c>
      <c r="F138" s="136">
        <f t="shared" si="56"/>
        <v>0.35175000000000006</v>
      </c>
      <c r="G138" s="136">
        <f t="shared" si="56"/>
        <v>0</v>
      </c>
      <c r="H138" s="136">
        <f t="shared" si="56"/>
        <v>0</v>
      </c>
    </row>
    <row r="139" spans="1:8" x14ac:dyDescent="0.25">
      <c r="C139" s="52" t="s">
        <v>336</v>
      </c>
      <c r="D139" s="136">
        <f t="shared" ref="D139:H139" si="57">D29*1.05</f>
        <v>0</v>
      </c>
      <c r="E139" s="136">
        <f t="shared" si="57"/>
        <v>0</v>
      </c>
      <c r="F139" s="136">
        <f t="shared" si="57"/>
        <v>0.35175000000000006</v>
      </c>
      <c r="G139" s="136">
        <f t="shared" si="57"/>
        <v>0</v>
      </c>
      <c r="H139" s="136">
        <f t="shared" si="57"/>
        <v>0</v>
      </c>
    </row>
    <row r="140" spans="1:8" x14ac:dyDescent="0.25">
      <c r="A140" s="52" t="s">
        <v>198</v>
      </c>
      <c r="B140" s="52" t="s">
        <v>91</v>
      </c>
      <c r="C140" s="52" t="s">
        <v>334</v>
      </c>
      <c r="D140" s="136">
        <f t="shared" ref="D140:H140" si="58">D30*1.05</f>
        <v>1.05</v>
      </c>
      <c r="E140" s="136">
        <f t="shared" si="58"/>
        <v>1.05</v>
      </c>
      <c r="F140" s="136">
        <f t="shared" si="58"/>
        <v>0.35175000000000006</v>
      </c>
      <c r="G140" s="136">
        <f t="shared" si="58"/>
        <v>1.05</v>
      </c>
      <c r="H140" s="136">
        <f t="shared" si="58"/>
        <v>1.05</v>
      </c>
    </row>
    <row r="141" spans="1:8" x14ac:dyDescent="0.25">
      <c r="C141" s="52" t="s">
        <v>335</v>
      </c>
      <c r="D141" s="136">
        <f t="shared" ref="D141:H141" si="59">D31*1.05</f>
        <v>0</v>
      </c>
      <c r="E141" s="136">
        <f t="shared" si="59"/>
        <v>0</v>
      </c>
      <c r="F141" s="136">
        <f t="shared" si="59"/>
        <v>0.35175000000000006</v>
      </c>
      <c r="G141" s="136">
        <f t="shared" si="59"/>
        <v>0</v>
      </c>
      <c r="H141" s="136">
        <f t="shared" si="59"/>
        <v>0</v>
      </c>
    </row>
    <row r="142" spans="1:8" x14ac:dyDescent="0.25">
      <c r="C142" s="52" t="s">
        <v>336</v>
      </c>
      <c r="D142" s="136">
        <f t="shared" ref="D142:H142" si="60">D32*1.05</f>
        <v>0</v>
      </c>
      <c r="E142" s="136">
        <f t="shared" si="60"/>
        <v>0</v>
      </c>
      <c r="F142" s="136">
        <f t="shared" si="60"/>
        <v>0.35175000000000006</v>
      </c>
      <c r="G142" s="136">
        <f t="shared" si="60"/>
        <v>0</v>
      </c>
      <c r="H142" s="136">
        <f t="shared" si="60"/>
        <v>0</v>
      </c>
    </row>
    <row r="143" spans="1:8" x14ac:dyDescent="0.25">
      <c r="A143" s="52" t="s">
        <v>196</v>
      </c>
      <c r="B143" s="52" t="s">
        <v>91</v>
      </c>
      <c r="C143" s="52" t="s">
        <v>334</v>
      </c>
      <c r="D143" s="136">
        <f t="shared" ref="D143:H143" si="61">D33*1.05</f>
        <v>1.05</v>
      </c>
      <c r="E143" s="136">
        <f t="shared" si="61"/>
        <v>1.05</v>
      </c>
      <c r="F143" s="136">
        <f t="shared" si="61"/>
        <v>0.35175000000000006</v>
      </c>
      <c r="G143" s="136">
        <f t="shared" si="61"/>
        <v>1.05</v>
      </c>
      <c r="H143" s="136">
        <f t="shared" si="61"/>
        <v>1.05</v>
      </c>
    </row>
    <row r="144" spans="1:8" x14ac:dyDescent="0.25">
      <c r="C144" s="52" t="s">
        <v>335</v>
      </c>
      <c r="D144" s="136">
        <f t="shared" ref="D144:H144" si="62">D34*1.05</f>
        <v>0</v>
      </c>
      <c r="E144" s="136">
        <f t="shared" si="62"/>
        <v>0</v>
      </c>
      <c r="F144" s="136">
        <f t="shared" si="62"/>
        <v>0.35175000000000006</v>
      </c>
      <c r="G144" s="136">
        <f t="shared" si="62"/>
        <v>0</v>
      </c>
      <c r="H144" s="136">
        <f t="shared" si="62"/>
        <v>0</v>
      </c>
    </row>
    <row r="145" spans="1:8" x14ac:dyDescent="0.25">
      <c r="C145" s="52" t="s">
        <v>336</v>
      </c>
      <c r="D145" s="136">
        <f t="shared" ref="D145:H145" si="63">D35*1.05</f>
        <v>0</v>
      </c>
      <c r="E145" s="136">
        <f t="shared" si="63"/>
        <v>0</v>
      </c>
      <c r="F145" s="136">
        <f t="shared" si="63"/>
        <v>0.35175000000000006</v>
      </c>
      <c r="G145" s="136">
        <f t="shared" si="63"/>
        <v>0</v>
      </c>
      <c r="H145" s="136">
        <f t="shared" si="63"/>
        <v>0</v>
      </c>
    </row>
    <row r="146" spans="1:8" x14ac:dyDescent="0.25">
      <c r="A146" s="52" t="s">
        <v>195</v>
      </c>
      <c r="B146" s="52" t="s">
        <v>91</v>
      </c>
      <c r="C146" s="52" t="s">
        <v>334</v>
      </c>
      <c r="D146" s="136">
        <f t="shared" ref="D146:H146" si="64">D36*1.05</f>
        <v>1.05</v>
      </c>
      <c r="E146" s="136">
        <f t="shared" si="64"/>
        <v>1.05</v>
      </c>
      <c r="F146" s="136">
        <f t="shared" si="64"/>
        <v>0.35175000000000006</v>
      </c>
      <c r="G146" s="136">
        <f t="shared" si="64"/>
        <v>1.05</v>
      </c>
      <c r="H146" s="136">
        <f t="shared" si="64"/>
        <v>1.05</v>
      </c>
    </row>
    <row r="147" spans="1:8" x14ac:dyDescent="0.25">
      <c r="C147" s="52" t="s">
        <v>335</v>
      </c>
      <c r="D147" s="136">
        <f t="shared" ref="D147:H147" si="65">D37*1.05</f>
        <v>0</v>
      </c>
      <c r="E147" s="136">
        <f t="shared" si="65"/>
        <v>0</v>
      </c>
      <c r="F147" s="136">
        <f t="shared" si="65"/>
        <v>0.35175000000000006</v>
      </c>
      <c r="G147" s="136">
        <f t="shared" si="65"/>
        <v>0</v>
      </c>
      <c r="H147" s="136">
        <f t="shared" si="65"/>
        <v>0</v>
      </c>
    </row>
    <row r="148" spans="1:8" x14ac:dyDescent="0.25">
      <c r="C148" s="52" t="s">
        <v>336</v>
      </c>
      <c r="D148" s="136">
        <f t="shared" ref="D148:H148" si="66">D38*1.05</f>
        <v>0</v>
      </c>
      <c r="E148" s="136">
        <f t="shared" si="66"/>
        <v>0</v>
      </c>
      <c r="F148" s="136">
        <f t="shared" si="66"/>
        <v>0.35175000000000006</v>
      </c>
      <c r="G148" s="136">
        <f t="shared" si="66"/>
        <v>0</v>
      </c>
      <c r="H148" s="136">
        <f t="shared" si="66"/>
        <v>0</v>
      </c>
    </row>
    <row r="149" spans="1:8" x14ac:dyDescent="0.25">
      <c r="A149" s="52" t="s">
        <v>194</v>
      </c>
      <c r="B149" s="52" t="s">
        <v>91</v>
      </c>
      <c r="C149" s="52" t="s">
        <v>334</v>
      </c>
      <c r="D149" s="136">
        <f t="shared" ref="D149:H149" si="67">D39*1.05</f>
        <v>1.05</v>
      </c>
      <c r="E149" s="136">
        <f t="shared" si="67"/>
        <v>1.05</v>
      </c>
      <c r="F149" s="136">
        <f t="shared" si="67"/>
        <v>0.35175000000000006</v>
      </c>
      <c r="G149" s="136">
        <f t="shared" si="67"/>
        <v>1.05</v>
      </c>
      <c r="H149" s="136">
        <f t="shared" si="67"/>
        <v>1.05</v>
      </c>
    </row>
    <row r="150" spans="1:8" x14ac:dyDescent="0.25">
      <c r="C150" s="52" t="s">
        <v>335</v>
      </c>
      <c r="D150" s="136">
        <f t="shared" ref="D150:H150" si="68">D40*1.05</f>
        <v>0</v>
      </c>
      <c r="E150" s="136">
        <f t="shared" si="68"/>
        <v>0</v>
      </c>
      <c r="F150" s="136">
        <f t="shared" si="68"/>
        <v>0.35175000000000006</v>
      </c>
      <c r="G150" s="136">
        <f t="shared" si="68"/>
        <v>0</v>
      </c>
      <c r="H150" s="136">
        <f t="shared" si="68"/>
        <v>0</v>
      </c>
    </row>
    <row r="151" spans="1:8" x14ac:dyDescent="0.25">
      <c r="C151" s="52" t="s">
        <v>336</v>
      </c>
      <c r="D151" s="136">
        <f t="shared" ref="D151:H151" si="69">D41*1.05</f>
        <v>0</v>
      </c>
      <c r="E151" s="136">
        <f t="shared" si="69"/>
        <v>0</v>
      </c>
      <c r="F151" s="136">
        <f t="shared" si="69"/>
        <v>0.35175000000000006</v>
      </c>
      <c r="G151" s="136">
        <f t="shared" si="69"/>
        <v>0</v>
      </c>
      <c r="H151" s="136">
        <f t="shared" si="69"/>
        <v>0</v>
      </c>
    </row>
    <row r="152" spans="1:8" x14ac:dyDescent="0.25">
      <c r="A152" s="52" t="s">
        <v>200</v>
      </c>
      <c r="B152" s="52" t="s">
        <v>91</v>
      </c>
      <c r="C152" s="52" t="s">
        <v>334</v>
      </c>
      <c r="D152" s="136">
        <f t="shared" ref="D152:H152" si="70">D42*1.05</f>
        <v>0.315</v>
      </c>
      <c r="E152" s="136">
        <f t="shared" si="70"/>
        <v>0.315</v>
      </c>
      <c r="F152" s="136">
        <f t="shared" si="70"/>
        <v>0.35175000000000006</v>
      </c>
      <c r="G152" s="136">
        <f t="shared" si="70"/>
        <v>0.315</v>
      </c>
      <c r="H152" s="136">
        <f t="shared" si="70"/>
        <v>0.315</v>
      </c>
    </row>
    <row r="153" spans="1:8" x14ac:dyDescent="0.25">
      <c r="C153" s="52" t="s">
        <v>335</v>
      </c>
      <c r="D153" s="136">
        <f t="shared" ref="D153:H153" si="71">D43*1.05</f>
        <v>0.52500000000000002</v>
      </c>
      <c r="E153" s="136">
        <f t="shared" si="71"/>
        <v>0.52500000000000002</v>
      </c>
      <c r="F153" s="136">
        <f t="shared" si="71"/>
        <v>0.35175000000000006</v>
      </c>
      <c r="G153" s="136">
        <f t="shared" si="71"/>
        <v>0.52500000000000002</v>
      </c>
      <c r="H153" s="136">
        <f t="shared" si="71"/>
        <v>0.52500000000000002</v>
      </c>
    </row>
    <row r="154" spans="1:8" x14ac:dyDescent="0.25">
      <c r="C154" s="52" t="s">
        <v>336</v>
      </c>
      <c r="D154" s="136">
        <f t="shared" ref="D154:H154" si="72">D44*1.05</f>
        <v>0.68250000000000011</v>
      </c>
      <c r="E154" s="136">
        <f t="shared" si="72"/>
        <v>0.68250000000000011</v>
      </c>
      <c r="F154" s="136">
        <f t="shared" si="72"/>
        <v>0.35175000000000006</v>
      </c>
      <c r="G154" s="136">
        <f t="shared" si="72"/>
        <v>0.68250000000000011</v>
      </c>
      <c r="H154" s="136">
        <f t="shared" si="72"/>
        <v>0.68250000000000011</v>
      </c>
    </row>
    <row r="155" spans="1:8" x14ac:dyDescent="0.25">
      <c r="B155" s="52" t="s">
        <v>92</v>
      </c>
      <c r="C155" s="52" t="s">
        <v>334</v>
      </c>
      <c r="D155" s="136">
        <f t="shared" ref="D155:H155" si="73">D45*1.05</f>
        <v>0.315</v>
      </c>
      <c r="E155" s="136">
        <f t="shared" si="73"/>
        <v>0.315</v>
      </c>
      <c r="F155" s="136">
        <f t="shared" si="73"/>
        <v>0.35175000000000006</v>
      </c>
      <c r="G155" s="136">
        <f t="shared" si="73"/>
        <v>0.315</v>
      </c>
      <c r="H155" s="136">
        <f t="shared" si="73"/>
        <v>0.315</v>
      </c>
    </row>
    <row r="156" spans="1:8" x14ac:dyDescent="0.25">
      <c r="C156" s="52" t="s">
        <v>335</v>
      </c>
      <c r="D156" s="136">
        <f t="shared" ref="D156:H156" si="74">D46*1.05</f>
        <v>0.51449999999999996</v>
      </c>
      <c r="E156" s="136">
        <f t="shared" si="74"/>
        <v>0.51449999999999996</v>
      </c>
      <c r="F156" s="136">
        <f t="shared" si="74"/>
        <v>0.35175000000000006</v>
      </c>
      <c r="G156" s="136">
        <f t="shared" si="74"/>
        <v>0.51449999999999996</v>
      </c>
      <c r="H156" s="136">
        <f t="shared" si="74"/>
        <v>0.51449999999999996</v>
      </c>
    </row>
    <row r="157" spans="1:8" x14ac:dyDescent="0.25">
      <c r="C157" s="52" t="s">
        <v>336</v>
      </c>
      <c r="D157" s="136">
        <f t="shared" ref="D157:H157" si="75">D47*1.05</f>
        <v>0.54600000000000004</v>
      </c>
      <c r="E157" s="136">
        <f t="shared" si="75"/>
        <v>0.54600000000000004</v>
      </c>
      <c r="F157" s="136">
        <f t="shared" si="75"/>
        <v>0.35175000000000006</v>
      </c>
      <c r="G157" s="136">
        <f t="shared" si="75"/>
        <v>0.54600000000000004</v>
      </c>
      <c r="H157" s="136">
        <f t="shared" si="75"/>
        <v>0.54600000000000004</v>
      </c>
    </row>
    <row r="158" spans="1:8" x14ac:dyDescent="0.25">
      <c r="A158" s="52" t="s">
        <v>191</v>
      </c>
      <c r="B158" s="52" t="s">
        <v>91</v>
      </c>
      <c r="C158" s="52" t="s">
        <v>334</v>
      </c>
      <c r="D158" s="136">
        <f t="shared" ref="D158:H158" si="76">D48*1.05</f>
        <v>0.92400000000000004</v>
      </c>
      <c r="E158" s="136">
        <f t="shared" si="76"/>
        <v>0.92400000000000004</v>
      </c>
      <c r="F158" s="136">
        <f t="shared" si="76"/>
        <v>0.35175000000000006</v>
      </c>
      <c r="G158" s="136">
        <f t="shared" si="76"/>
        <v>0.92400000000000004</v>
      </c>
      <c r="H158" s="136">
        <f t="shared" si="76"/>
        <v>0.92400000000000004</v>
      </c>
    </row>
    <row r="159" spans="1:8" x14ac:dyDescent="0.25">
      <c r="C159" s="52" t="s">
        <v>335</v>
      </c>
      <c r="D159" s="136">
        <f t="shared" ref="D159:H159" si="77">D49*1.05</f>
        <v>0.97650000000000015</v>
      </c>
      <c r="E159" s="136">
        <f t="shared" si="77"/>
        <v>0.97650000000000015</v>
      </c>
      <c r="F159" s="136">
        <f t="shared" si="77"/>
        <v>0.35175000000000006</v>
      </c>
      <c r="G159" s="136">
        <f t="shared" si="77"/>
        <v>0.97650000000000015</v>
      </c>
      <c r="H159" s="136">
        <f t="shared" si="77"/>
        <v>0.97650000000000015</v>
      </c>
    </row>
    <row r="160" spans="1:8" x14ac:dyDescent="0.25">
      <c r="A160" s="52" t="s">
        <v>199</v>
      </c>
      <c r="B160" s="52" t="s">
        <v>91</v>
      </c>
      <c r="C160" s="52" t="s">
        <v>334</v>
      </c>
      <c r="D160" s="136">
        <f t="shared" ref="D160:H160" si="78">D50*1.05</f>
        <v>1.05</v>
      </c>
      <c r="E160" s="136">
        <f t="shared" si="78"/>
        <v>1.05</v>
      </c>
      <c r="F160" s="136">
        <f t="shared" si="78"/>
        <v>0.35175000000000006</v>
      </c>
      <c r="G160" s="136">
        <f t="shared" si="78"/>
        <v>1.05</v>
      </c>
      <c r="H160" s="136">
        <f t="shared" si="78"/>
        <v>1.05</v>
      </c>
    </row>
    <row r="161" spans="1:8" x14ac:dyDescent="0.25">
      <c r="C161" s="52" t="s">
        <v>335</v>
      </c>
      <c r="D161" s="136">
        <f t="shared" ref="D161:H161" si="79">D51*1.05</f>
        <v>0.90300000000000002</v>
      </c>
      <c r="E161" s="136">
        <f t="shared" si="79"/>
        <v>0.90300000000000002</v>
      </c>
      <c r="F161" s="136">
        <f t="shared" si="79"/>
        <v>0.35175000000000006</v>
      </c>
      <c r="G161" s="136">
        <f t="shared" si="79"/>
        <v>0.90300000000000002</v>
      </c>
      <c r="H161" s="136">
        <f t="shared" si="79"/>
        <v>0.90300000000000002</v>
      </c>
    </row>
    <row r="162" spans="1:8" x14ac:dyDescent="0.25">
      <c r="A162" s="52" t="s">
        <v>184</v>
      </c>
      <c r="B162" s="52" t="s">
        <v>86</v>
      </c>
      <c r="C162" s="52" t="s">
        <v>334</v>
      </c>
      <c r="D162" s="136">
        <f t="shared" ref="D162:H162" si="80">D52*1.05</f>
        <v>0.60899999999999999</v>
      </c>
      <c r="E162" s="136">
        <f t="shared" si="80"/>
        <v>0.60899999999999999</v>
      </c>
      <c r="F162" s="136">
        <f t="shared" si="80"/>
        <v>0.35175000000000006</v>
      </c>
      <c r="G162" s="136">
        <f t="shared" si="80"/>
        <v>0</v>
      </c>
      <c r="H162" s="136">
        <f t="shared" si="80"/>
        <v>0</v>
      </c>
    </row>
    <row r="163" spans="1:8" x14ac:dyDescent="0.25">
      <c r="C163" s="52" t="s">
        <v>335</v>
      </c>
      <c r="D163" s="136">
        <f t="shared" ref="D163:H163" si="81">D53*1.05</f>
        <v>0.53550000000000009</v>
      </c>
      <c r="E163" s="136">
        <f t="shared" si="81"/>
        <v>0.53550000000000009</v>
      </c>
      <c r="F163" s="136">
        <f t="shared" si="81"/>
        <v>0.35175000000000006</v>
      </c>
      <c r="G163" s="136">
        <f t="shared" si="81"/>
        <v>0</v>
      </c>
      <c r="H163" s="136">
        <f t="shared" si="81"/>
        <v>0</v>
      </c>
    </row>
  </sheetData>
  <sheetProtection algorithmName="SHA-512" hashValue="obMszRYUt4LHcC1MLJvIGeY0xVR4xAxIGN4dsIsfaipj8XCootNZVmH7izxJcKW/fNWsgnXeiuDZhnOYQU6+Ew==" saltValue="gVRnjAP9m/q7A+MoT8aJD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19" t="s">
        <v>161</v>
      </c>
      <c r="B1" s="119" t="s">
        <v>333</v>
      </c>
      <c r="C1" s="119"/>
      <c r="D1" s="40" t="s">
        <v>126</v>
      </c>
      <c r="E1" s="40" t="s">
        <v>127</v>
      </c>
      <c r="F1" s="40" t="s">
        <v>128</v>
      </c>
      <c r="G1" s="40" t="s">
        <v>129</v>
      </c>
      <c r="H1" s="94"/>
    </row>
    <row r="2" spans="1:8" x14ac:dyDescent="0.25">
      <c r="A2" s="43" t="s">
        <v>170</v>
      </c>
      <c r="B2" s="35" t="s">
        <v>108</v>
      </c>
      <c r="C2" s="43" t="s">
        <v>334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335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188</v>
      </c>
      <c r="B4" s="35" t="s">
        <v>108</v>
      </c>
      <c r="C4" s="43" t="s">
        <v>334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335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187</v>
      </c>
      <c r="B6" s="35" t="s">
        <v>108</v>
      </c>
      <c r="C6" s="43" t="s">
        <v>334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335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ht="13" x14ac:dyDescent="0.3">
      <c r="A9" s="140" t="s">
        <v>331</v>
      </c>
    </row>
    <row r="10" spans="1:8" ht="13" x14ac:dyDescent="0.3">
      <c r="A10" s="119" t="s">
        <v>161</v>
      </c>
      <c r="B10" s="119" t="s">
        <v>333</v>
      </c>
      <c r="C10" s="119"/>
      <c r="D10" s="40" t="s">
        <v>126</v>
      </c>
      <c r="E10" s="40" t="s">
        <v>127</v>
      </c>
      <c r="F10" s="40" t="s">
        <v>128</v>
      </c>
      <c r="G10" s="40" t="s">
        <v>129</v>
      </c>
    </row>
    <row r="11" spans="1:8" x14ac:dyDescent="0.25">
      <c r="A11" s="43" t="s">
        <v>170</v>
      </c>
      <c r="B11" s="35" t="s">
        <v>108</v>
      </c>
      <c r="C11" s="43" t="s">
        <v>334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5">
      <c r="C12" s="35" t="s">
        <v>335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5">
      <c r="A13" s="43" t="s">
        <v>188</v>
      </c>
      <c r="B13" s="35" t="s">
        <v>108</v>
      </c>
      <c r="C13" s="43" t="s">
        <v>334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5">
      <c r="A14" s="36"/>
      <c r="C14" s="35" t="s">
        <v>335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5">
      <c r="A15" s="43" t="s">
        <v>187</v>
      </c>
      <c r="B15" s="35" t="s">
        <v>108</v>
      </c>
      <c r="C15" s="43" t="s">
        <v>334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5">
      <c r="A16" s="36"/>
      <c r="C16" s="35" t="s">
        <v>335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ht="13" x14ac:dyDescent="0.3">
      <c r="A18" s="140" t="s">
        <v>332</v>
      </c>
    </row>
    <row r="19" spans="1:7" ht="13" x14ac:dyDescent="0.3">
      <c r="A19" s="119" t="s">
        <v>161</v>
      </c>
      <c r="B19" s="119" t="s">
        <v>333</v>
      </c>
      <c r="C19" s="119"/>
      <c r="D19" s="40" t="s">
        <v>126</v>
      </c>
      <c r="E19" s="40" t="s">
        <v>127</v>
      </c>
      <c r="F19" s="40" t="s">
        <v>128</v>
      </c>
      <c r="G19" s="40" t="s">
        <v>129</v>
      </c>
    </row>
    <row r="20" spans="1:7" x14ac:dyDescent="0.25">
      <c r="A20" s="43" t="s">
        <v>170</v>
      </c>
      <c r="B20" s="35" t="s">
        <v>108</v>
      </c>
      <c r="C20" s="43" t="s">
        <v>334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5">
      <c r="C21" s="35" t="s">
        <v>335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5">
      <c r="A22" s="43" t="s">
        <v>188</v>
      </c>
      <c r="B22" s="35" t="s">
        <v>108</v>
      </c>
      <c r="C22" s="43" t="s">
        <v>334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5">
      <c r="A23" s="36"/>
      <c r="C23" s="35" t="s">
        <v>335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5">
      <c r="A24" s="43" t="s">
        <v>187</v>
      </c>
      <c r="B24" s="35" t="s">
        <v>108</v>
      </c>
      <c r="C24" s="43" t="s">
        <v>334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5">
      <c r="A25" s="36"/>
      <c r="C25" s="35" t="s">
        <v>335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OzqX72pJ21bgqbSM5K61vejQ+0tgBj8kPBUULMwVUzDFoXl87Br62NkuO8J6qYCYlLjYCgnDB3rl2HBx/FuLtQ==" saltValue="NpeOcOxA7f9mlI52X1mvGg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32" sqref="C32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3">
      <c r="A2" t="s">
        <v>81</v>
      </c>
      <c r="B2" s="41" t="s">
        <v>12</v>
      </c>
      <c r="C2" s="41" t="s">
        <v>113</v>
      </c>
      <c r="D2" s="41"/>
      <c r="E2" s="41"/>
      <c r="F2" s="41"/>
      <c r="G2" s="41"/>
    </row>
    <row r="3" spans="1:8" ht="15.75" customHeight="1" x14ac:dyDescent="0.25">
      <c r="B3" s="24" t="s">
        <v>82</v>
      </c>
      <c r="C3" s="75">
        <v>2.7000000000000001E-3</v>
      </c>
    </row>
    <row r="4" spans="1:8" ht="15.75" customHeight="1" x14ac:dyDescent="0.25">
      <c r="B4" s="24" t="s">
        <v>83</v>
      </c>
      <c r="C4" s="75">
        <v>0.1966</v>
      </c>
    </row>
    <row r="5" spans="1:8" ht="15.75" customHeight="1" x14ac:dyDescent="0.25">
      <c r="B5" s="24" t="s">
        <v>84</v>
      </c>
      <c r="C5" s="75">
        <v>6.2100000000000002E-2</v>
      </c>
    </row>
    <row r="6" spans="1:8" ht="15.75" customHeight="1" x14ac:dyDescent="0.25">
      <c r="B6" s="24" t="s">
        <v>85</v>
      </c>
      <c r="C6" s="75">
        <v>0.29289999999999999</v>
      </c>
    </row>
    <row r="7" spans="1:8" ht="15.75" customHeight="1" x14ac:dyDescent="0.25">
      <c r="B7" s="24" t="s">
        <v>86</v>
      </c>
      <c r="C7" s="75">
        <v>0.24709999999999999</v>
      </c>
    </row>
    <row r="8" spans="1:8" ht="15.75" customHeight="1" x14ac:dyDescent="0.25">
      <c r="B8" s="24" t="s">
        <v>87</v>
      </c>
      <c r="C8" s="75">
        <v>4.7999999999999996E-3</v>
      </c>
    </row>
    <row r="9" spans="1:8" ht="15.75" customHeight="1" x14ac:dyDescent="0.25">
      <c r="B9" s="24" t="s">
        <v>88</v>
      </c>
      <c r="C9" s="75">
        <v>0.13200000000000001</v>
      </c>
    </row>
    <row r="10" spans="1:8" ht="15.75" customHeight="1" x14ac:dyDescent="0.25">
      <c r="B10" s="24" t="s">
        <v>89</v>
      </c>
      <c r="C10" s="75">
        <v>6.1800000000000001E-2</v>
      </c>
    </row>
    <row r="11" spans="1:8" ht="15.75" customHeight="1" x14ac:dyDescent="0.25">
      <c r="B11" s="32" t="s">
        <v>45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90</v>
      </c>
      <c r="B13" s="41" t="s">
        <v>12</v>
      </c>
      <c r="C13" s="23" t="s">
        <v>100</v>
      </c>
      <c r="D13" s="23" t="s">
        <v>101</v>
      </c>
      <c r="E13" s="23" t="s">
        <v>102</v>
      </c>
      <c r="F13" s="23" t="s">
        <v>103</v>
      </c>
      <c r="G13" s="24"/>
    </row>
    <row r="14" spans="1:8" ht="15.75" customHeight="1" x14ac:dyDescent="0.25">
      <c r="B14" s="24" t="s">
        <v>91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92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93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94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95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96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97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98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99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45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104</v>
      </c>
      <c r="B25" s="41" t="s">
        <v>12</v>
      </c>
      <c r="C25" s="41" t="s">
        <v>104</v>
      </c>
      <c r="D25" s="24"/>
      <c r="E25" s="24"/>
      <c r="F25" s="24"/>
      <c r="G25" s="24"/>
      <c r="H25" s="24"/>
    </row>
    <row r="26" spans="1:8" ht="15.75" customHeight="1" x14ac:dyDescent="0.25">
      <c r="B26" s="24" t="s">
        <v>105</v>
      </c>
      <c r="C26" s="75">
        <v>0.10082724000000001</v>
      </c>
    </row>
    <row r="27" spans="1:8" ht="15.75" customHeight="1" x14ac:dyDescent="0.25">
      <c r="B27" s="24" t="s">
        <v>106</v>
      </c>
      <c r="C27" s="75">
        <v>3.1206000000000002E-4</v>
      </c>
    </row>
    <row r="28" spans="1:8" ht="15.75" customHeight="1" x14ac:dyDescent="0.25">
      <c r="B28" s="24" t="s">
        <v>107</v>
      </c>
      <c r="C28" s="75">
        <v>0.15891214000000001</v>
      </c>
    </row>
    <row r="29" spans="1:8" ht="15.75" customHeight="1" x14ac:dyDescent="0.25">
      <c r="B29" s="24" t="s">
        <v>108</v>
      </c>
      <c r="C29" s="75">
        <v>0.12598688999999999</v>
      </c>
    </row>
    <row r="30" spans="1:8" ht="15.75" customHeight="1" x14ac:dyDescent="0.25">
      <c r="B30" s="24" t="s">
        <v>1</v>
      </c>
      <c r="C30" s="75">
        <v>0.12434007</v>
      </c>
    </row>
    <row r="31" spans="1:8" ht="15.75" customHeight="1" x14ac:dyDescent="0.25">
      <c r="B31" s="24" t="s">
        <v>109</v>
      </c>
      <c r="C31" s="75">
        <v>3.9028409999999999E-2</v>
      </c>
    </row>
    <row r="32" spans="1:8" ht="15.75" customHeight="1" x14ac:dyDescent="0.25">
      <c r="B32" s="24" t="s">
        <v>110</v>
      </c>
      <c r="C32" s="75">
        <v>8.5254999999999999E-4</v>
      </c>
    </row>
    <row r="33" spans="2:3" ht="15.75" customHeight="1" x14ac:dyDescent="0.25">
      <c r="B33" s="24" t="s">
        <v>111</v>
      </c>
      <c r="C33" s="75">
        <v>6.8467810000000004E-2</v>
      </c>
    </row>
    <row r="34" spans="2:3" ht="15.75" customHeight="1" x14ac:dyDescent="0.25">
      <c r="B34" s="24" t="s">
        <v>112</v>
      </c>
      <c r="C34" s="75">
        <v>0.38127283000000001</v>
      </c>
    </row>
    <row r="35" spans="2:3" ht="15.75" customHeight="1" x14ac:dyDescent="0.25">
      <c r="B35" s="32" t="s">
        <v>45</v>
      </c>
      <c r="C35" s="70">
        <f>SUM(C26:C34)</f>
        <v>1</v>
      </c>
    </row>
  </sheetData>
  <sheetProtection algorithmName="SHA-512" hashValue="fLH0hQXOWYbjRg0M+Re1Ipdxov6XjxU0MA+SsEM1x1n5OKf9u8VCbVW6lQP7ncLF9ZcxacpLyYsEdd9p4FMaww==" saltValue="SoRKkcyrQ7wSthXlTGRklA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8" sqref="C8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114</v>
      </c>
      <c r="C1" s="16" t="s">
        <v>113</v>
      </c>
      <c r="D1" s="16" t="s">
        <v>100</v>
      </c>
      <c r="E1" s="16" t="s">
        <v>101</v>
      </c>
      <c r="F1" s="16" t="s">
        <v>102</v>
      </c>
      <c r="G1" s="16" t="s">
        <v>103</v>
      </c>
    </row>
    <row r="2" spans="1:15" ht="15.75" customHeight="1" x14ac:dyDescent="0.25">
      <c r="A2" s="6" t="s">
        <v>115</v>
      </c>
      <c r="B2" s="11" t="s">
        <v>116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117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118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119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120</v>
      </c>
      <c r="B8" s="7" t="s">
        <v>121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122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123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124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125</v>
      </c>
      <c r="C13" s="16" t="s">
        <v>113</v>
      </c>
      <c r="D13" s="16" t="s">
        <v>100</v>
      </c>
      <c r="E13" s="16" t="s">
        <v>101</v>
      </c>
      <c r="F13" s="16" t="s">
        <v>102</v>
      </c>
      <c r="G13" s="16" t="s">
        <v>103</v>
      </c>
      <c r="H13" s="23" t="s">
        <v>126</v>
      </c>
      <c r="I13" s="23" t="s">
        <v>127</v>
      </c>
      <c r="J13" s="23" t="s">
        <v>128</v>
      </c>
      <c r="K13" s="23" t="s">
        <v>129</v>
      </c>
      <c r="L13" s="23" t="s">
        <v>73</v>
      </c>
      <c r="M13" s="23" t="s">
        <v>74</v>
      </c>
      <c r="N13" s="23" t="s">
        <v>75</v>
      </c>
      <c r="O13" s="23" t="s">
        <v>76</v>
      </c>
    </row>
    <row r="14" spans="1:15" ht="15.75" customHeight="1" x14ac:dyDescent="0.25">
      <c r="B14" s="16" t="s">
        <v>130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131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eE8JkSF1JnTM2I8TcG+tuXSJUUip9jOjDAx5R9kBrkYB5C3stwSP82Omn2cQ3uWlYmpI4EE7dXUtqEUmY2C64Q==" saltValue="f0nVjF6o1OA67O6L6TcF8w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114</v>
      </c>
      <c r="C1" s="12" t="s">
        <v>113</v>
      </c>
      <c r="D1" s="12" t="s">
        <v>100</v>
      </c>
      <c r="E1" s="12" t="s">
        <v>101</v>
      </c>
      <c r="F1" s="12" t="s">
        <v>102</v>
      </c>
      <c r="G1" s="12" t="s">
        <v>103</v>
      </c>
    </row>
    <row r="2" spans="1:7" x14ac:dyDescent="0.25">
      <c r="A2" s="3" t="s">
        <v>132</v>
      </c>
      <c r="B2" s="43" t="s">
        <v>133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134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135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136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99wIOOoEEKq3MLRbt+A83t4FOYqrA9J8i3fxUKA9ObI6W+I1ox4EBw/t6U+FPqS34uBDW6OuRFuskswxRaBEtw==" saltValue="NH4OOABXQSQDWB5EHIteuA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x14ac:dyDescent="0.3">
      <c r="A1" s="4" t="s">
        <v>137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138</v>
      </c>
      <c r="B2" s="14" t="s">
        <v>147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139</v>
      </c>
      <c r="B4" s="14" t="s">
        <v>147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140</v>
      </c>
      <c r="B6" s="14" t="s">
        <v>147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104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141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143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144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47</v>
      </c>
      <c r="B13" s="34" t="s">
        <v>145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146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Cxm1q/ihX3QaYEPERj0UgEb/+wYrjot9JGdgMe28LJ9bQwRoQaj46h3Mb0TYfHLI9h1nrw8ecqqHjZkUrH4GcA==" saltValue="1IjoLYuj6xP0WkYfp5T0mw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x14ac:dyDescent="0.3">
      <c r="A1" s="4" t="s">
        <v>16</v>
      </c>
      <c r="B1" s="4" t="s">
        <v>148</v>
      </c>
    </row>
    <row r="2" spans="1:2" x14ac:dyDescent="0.25">
      <c r="A2" s="12" t="s">
        <v>149</v>
      </c>
      <c r="B2" s="147">
        <v>10</v>
      </c>
    </row>
    <row r="3" spans="1:2" x14ac:dyDescent="0.25">
      <c r="A3" s="12" t="s">
        <v>154</v>
      </c>
      <c r="B3" s="147">
        <v>10</v>
      </c>
    </row>
    <row r="4" spans="1:2" x14ac:dyDescent="0.25">
      <c r="A4" s="12" t="s">
        <v>150</v>
      </c>
      <c r="B4" s="147">
        <v>50</v>
      </c>
    </row>
    <row r="5" spans="1:2" x14ac:dyDescent="0.25">
      <c r="A5" s="146" t="s">
        <v>151</v>
      </c>
      <c r="B5" s="147">
        <v>100</v>
      </c>
    </row>
    <row r="6" spans="1:2" x14ac:dyDescent="0.25">
      <c r="A6" s="146" t="s">
        <v>152</v>
      </c>
      <c r="B6" s="147">
        <v>5</v>
      </c>
    </row>
    <row r="7" spans="1:2" x14ac:dyDescent="0.25">
      <c r="A7" s="146" t="s">
        <v>153</v>
      </c>
      <c r="B7" s="147">
        <v>5</v>
      </c>
    </row>
  </sheetData>
  <sheetProtection algorithmName="SHA-512" hashValue="NqhLNBpholE2Idt/lhcx0hcdNxBeVpbCqhN+8Yl2Vi5rFK5xxydkSqNnrD6J965o8nMI8VAWpc8xIwA0boSfdw==" saltValue="5kvI44idgnYTnlBRYcou7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155</v>
      </c>
      <c r="B1" s="51" t="s">
        <v>156</v>
      </c>
      <c r="C1" s="51" t="s">
        <v>157</v>
      </c>
      <c r="D1" s="51" t="s">
        <v>158</v>
      </c>
      <c r="E1" s="51" t="s">
        <v>159</v>
      </c>
    </row>
    <row r="2" spans="1:5" ht="13" x14ac:dyDescent="0.3">
      <c r="A2" s="49" t="s">
        <v>7</v>
      </c>
      <c r="B2" s="46" t="s">
        <v>104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113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100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101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102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160</v>
      </c>
      <c r="C7" s="45"/>
      <c r="D7" s="44"/>
      <c r="E7" s="80"/>
    </row>
    <row r="9" spans="1:5" ht="13" x14ac:dyDescent="0.3">
      <c r="A9" s="49" t="s">
        <v>10</v>
      </c>
      <c r="B9" s="46" t="s">
        <v>104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113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100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101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102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160</v>
      </c>
      <c r="C14" s="45"/>
      <c r="D14" s="44"/>
      <c r="E14" s="80" t="s">
        <v>9</v>
      </c>
    </row>
    <row r="16" spans="1:5" ht="13" x14ac:dyDescent="0.3">
      <c r="A16" s="49" t="s">
        <v>11</v>
      </c>
      <c r="B16" s="46" t="s">
        <v>104</v>
      </c>
      <c r="C16" s="80"/>
      <c r="D16" s="80" t="s">
        <v>9</v>
      </c>
      <c r="E16" s="57" t="str">
        <f>IF(E$7="","",E$7)</f>
        <v/>
      </c>
    </row>
    <row r="17" spans="1:5" x14ac:dyDescent="0.25">
      <c r="A17" s="47"/>
      <c r="B17" s="46" t="s">
        <v>113</v>
      </c>
      <c r="C17" s="80"/>
      <c r="D17" s="80" t="s">
        <v>9</v>
      </c>
      <c r="E17" s="57" t="str">
        <f>IF(E$7="","",E$7)</f>
        <v/>
      </c>
    </row>
    <row r="18" spans="1:5" x14ac:dyDescent="0.25">
      <c r="A18" s="47"/>
      <c r="B18" s="46" t="s">
        <v>100</v>
      </c>
      <c r="C18" s="80"/>
      <c r="D18" s="80" t="s">
        <v>9</v>
      </c>
      <c r="E18" s="57" t="str">
        <f>IF(E$7="","",E$7)</f>
        <v/>
      </c>
    </row>
    <row r="19" spans="1:5" x14ac:dyDescent="0.25">
      <c r="A19" s="47"/>
      <c r="B19" s="46" t="s">
        <v>101</v>
      </c>
      <c r="C19" s="80"/>
      <c r="D19" s="80" t="s">
        <v>9</v>
      </c>
      <c r="E19" s="57" t="str">
        <f>IF(E$7="","",E$7)</f>
        <v/>
      </c>
    </row>
    <row r="20" spans="1:5" x14ac:dyDescent="0.25">
      <c r="A20" s="47"/>
      <c r="B20" s="46" t="s">
        <v>102</v>
      </c>
      <c r="C20" s="80"/>
      <c r="D20" s="80" t="s">
        <v>9</v>
      </c>
      <c r="E20" s="57" t="str">
        <f>IF(E$7="","",E$7)</f>
        <v/>
      </c>
    </row>
    <row r="21" spans="1:5" x14ac:dyDescent="0.25">
      <c r="A21" s="47"/>
      <c r="B21" s="46" t="s">
        <v>160</v>
      </c>
      <c r="C21" s="45"/>
      <c r="D21" s="44"/>
      <c r="E21" s="80"/>
    </row>
  </sheetData>
  <sheetProtection algorithmName="SHA-512" hashValue="4gUeszkO42Nw1MOo9HROJYiK++fW5XlJMTjXKagLCot3q1nItKVnXrGRuRMRbUFc0vQeVGuWfIWJRn1RuUWtvw==" saltValue="oyuDnKFnyIpLlsd12BP8L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60" t="s">
        <v>6</v>
      </c>
      <c r="B1" s="51" t="s">
        <v>163</v>
      </c>
      <c r="C1" s="61" t="s">
        <v>8</v>
      </c>
      <c r="D1" s="61" t="s">
        <v>164</v>
      </c>
    </row>
    <row r="2" spans="1:4" ht="13" x14ac:dyDescent="0.3">
      <c r="A2" s="61" t="s">
        <v>161</v>
      </c>
      <c r="B2" s="46" t="s">
        <v>162</v>
      </c>
      <c r="C2" s="46" t="s">
        <v>166</v>
      </c>
      <c r="D2" s="80"/>
    </row>
    <row r="3" spans="1:4" ht="13" x14ac:dyDescent="0.3">
      <c r="A3" s="61" t="s">
        <v>165</v>
      </c>
      <c r="B3" s="46" t="s">
        <v>157</v>
      </c>
      <c r="C3" s="46" t="s">
        <v>158</v>
      </c>
      <c r="D3" s="80"/>
    </row>
  </sheetData>
  <sheetProtection algorithmName="SHA-512" hashValue="m5uli1ugc9HkDrSRZkrkxCjR4+P8u+kFFJrL0/dvNC5MCVksMKHhnlJT+sNIuNiDYfxadexlaXRMBbroFtDv+g==" saltValue="nbFlpvpXuZLZkamX86Hf9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IYCF</vt:lpstr>
      <vt:lpstr>Traitement de la MAS</vt:lpstr>
      <vt:lpstr>Coût et couverture du programme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IYCF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Programmes-amaigrissement</vt:lpstr>
      <vt:lpstr>Programmes pour les enfants</vt:lpstr>
      <vt:lpstr>Programmes pour les FE</vt:lpstr>
      <vt:lpstr>'Paquets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Altermatt</dc:creator>
  <cp:keywords>lang=fr</cp:keywords>
  <cp:lastModifiedBy>Aimee Altermatt</cp:lastModifiedBy>
  <dcterms:created xsi:type="dcterms:W3CDTF">2017-08-01T10:42:13Z</dcterms:created>
  <dcterms:modified xsi:type="dcterms:W3CDTF">2021-11-30T23:32:38Z</dcterms:modified>
</cp:coreProperties>
</file>