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9FC4AC3D-B18D-4EFA-AD56-975AC142130D}" xr6:coauthVersionLast="47" xr6:coauthVersionMax="47" xr10:uidLastSave="{00000000-0000-0000-0000-000000000000}"/>
  <bookViews>
    <workbookView xWindow="735" yWindow="7020" windowWidth="29265" windowHeight="12300" tabRatio="885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Programmes de référence" sheetId="59" state="hidden" r:id="rId10"/>
    <sheet name="Incidence des conditions" sheetId="7" state="hidden" r:id="rId11"/>
    <sheet name="Dépendances du programme" sheetId="58" r:id="rId12"/>
    <sheet name="Programmes-population cible" sheetId="21" r:id="rId13"/>
    <sheet name="Options de la courbe de coût" sheetId="61" state="hidden" r:id="rId14"/>
    <sheet name="Programmes-planification fam." sheetId="54" state="hidden" r:id="rId15"/>
    <sheet name="Programmes - population touchée" sheetId="62" state="hidden" r:id="rId16"/>
    <sheet name="Programme - secteurs à risque" sheetId="63" state="hidden" r:id="rId17"/>
    <sheet name="Population des sect.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mes-anémie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11" i="21"/>
  <c r="F11" i="21"/>
  <c r="E11" i="21"/>
  <c r="D11" i="21"/>
  <c r="C11" i="21"/>
  <c r="G7" i="21"/>
  <c r="F7" i="21"/>
  <c r="E7" i="21"/>
  <c r="D7" i="21"/>
  <c r="C7" i="21"/>
  <c r="C15" i="5" l="1"/>
  <c r="D15" i="5"/>
  <c r="E15" i="5"/>
  <c r="F15" i="5"/>
  <c r="G15" i="5"/>
  <c r="C13" i="51"/>
  <c r="C14" i="51"/>
  <c r="L15" i="5"/>
  <c r="M15" i="5"/>
  <c r="N15" i="5"/>
  <c r="O15" i="5"/>
  <c r="H15" i="5"/>
  <c r="I15" i="5"/>
  <c r="J15" i="5"/>
  <c r="K15" i="5"/>
  <c r="C11" i="51"/>
  <c r="C10" i="51"/>
  <c r="C4" i="51"/>
  <c r="C2" i="51"/>
  <c r="E31" i="2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18" i="2" s="1"/>
  <c r="A26" i="2"/>
  <c r="A17" i="2"/>
  <c r="A20" i="2"/>
  <c r="A35" i="2"/>
  <c r="G16" i="2"/>
  <c r="H16" i="2"/>
  <c r="G17" i="2"/>
  <c r="H17" i="2"/>
  <c r="G18" i="2"/>
  <c r="H18" i="2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I24" i="2" s="1"/>
  <c r="H24" i="2"/>
  <c r="G25" i="2"/>
  <c r="H25" i="2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7" i="2"/>
  <c r="I20" i="2"/>
  <c r="I29" i="2"/>
  <c r="I27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14" i="2" l="1"/>
  <c r="I39" i="2"/>
  <c r="C8" i="51"/>
  <c r="I33" i="2"/>
  <c r="I7" i="2"/>
  <c r="I25" i="2"/>
  <c r="I10" i="2"/>
  <c r="I6" i="2"/>
  <c r="I4" i="2"/>
  <c r="I36" i="2"/>
  <c r="I11" i="2"/>
  <c r="I9" i="2"/>
  <c r="I35" i="2"/>
  <c r="I17" i="2"/>
  <c r="A39" i="2"/>
  <c r="A21" i="2"/>
  <c r="A34" i="2"/>
  <c r="I15" i="2"/>
  <c r="I16" i="2"/>
  <c r="A24" i="2"/>
  <c r="A29" i="2"/>
  <c r="A22" i="2"/>
  <c r="A19" i="2"/>
  <c r="A28" i="2"/>
  <c r="A33" i="2"/>
  <c r="A30" i="2"/>
  <c r="C7" i="51"/>
  <c r="A25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23" i="2"/>
  <c r="A32" i="2"/>
  <c r="A37" i="2"/>
  <c r="A38" i="2"/>
  <c r="A27" i="2"/>
  <c r="A36" i="2"/>
  <c r="A16" i="2"/>
  <c r="I40" i="2"/>
  <c r="I18" i="2"/>
  <c r="A31" i="2"/>
  <c r="A40" i="2"/>
  <c r="C6" i="51"/>
  <c r="I12" i="2"/>
  <c r="I2" i="2"/>
  <c r="I13" i="2"/>
  <c r="I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192BBFEF-52B0-4892-A6C4-3A60B2B70F0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8FD65767-BD52-4338-93B4-E05E9175372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7843245D-EFBB-4EB5-865D-154D835199F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A157C98E-71F7-4EE2-BC0F-9972193227C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<sst xmlns="http://schemas.openxmlformats.org/spreadsheetml/2006/main" count="1099" uniqueCount="268">
  <si>
    <t>Condition</t>
  </si>
  <si>
    <t>Sepsis</t>
  </si>
  <si>
    <t>IPTp</t>
  </si>
  <si>
    <t>Population</t>
  </si>
  <si>
    <t>Implant</t>
  </si>
  <si>
    <t>Proportional Cost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</si>
  <si>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</si>
  <si>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</si>
  <si>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</si>
  <si>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</si>
  <si>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</si>
  <si>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</si>
  <si>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</si>
  <si>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</si>
  <si>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</si>
  <si>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</si>
  <si>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</si>
  <si>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</si>
  <si>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</si>
  <si>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</si>
  <si>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</si>
  <si>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</si>
  <si>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</si>
  <si>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</si>
  <si>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</si>
  <si>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</si>
  <si>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</si>
  <si>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</si>
  <si>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</si>
  <si>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</si>
  <si>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</si>
  <si>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</si>
  <si>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</si>
  <si>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</si>
  <si>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</si>
  <si>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</si>
  <si>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</si>
  <si>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</si>
  <si>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</si>
  <si>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</si>
  <si>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</si>
  <si>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</si>
  <si>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</si>
  <si>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</si>
  <si>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</si>
  <si>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</si>
  <si>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</si>
  <si>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</si>
  <si>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</si>
  <si>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</si>
  <si>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</si>
  <si>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</si>
  <si>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</si>
  <si>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</si>
  <si>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</si>
  <si>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</si>
  <si>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</si>
  <si>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</si>
  <si>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</si>
  <si>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</si>
  <si>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</si>
  <si>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</si>
  <si>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</si>
  <si>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</si>
  <si>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</si>
  <si>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</si>
  <si>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</si>
  <si>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</si>
  <si>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</si>
  <si>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</si>
  <si>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</si>
  <si>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</si>
  <si>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</si>
  <si>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</si>
  <si>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</si>
  <si>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</si>
  <si>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</si>
  <si>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</si>
  <si>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</si>
  <si>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</si>
  <si>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</si>
  <si>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</si>
  <si>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</si>
  <si>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</si>
  <si>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</si>
  <si>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</si>
  <si>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</si>
  <si>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</si>
  <si>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</si>
  <si>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</si>
  <si>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</si>
  <si>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</si>
  <si>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</si>
  <si>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</si>
  <si>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</si>
  <si>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</si>
  <si>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</si>
  <si>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</si>
  <si>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</si>
  <si>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</si>
  <si>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</si>
  <si>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</si>
  <si>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</si>
  <si>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</si>
  <si>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</si>
  <si>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</si>
  <si>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</si>
  <si>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</si>
  <si>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</si>
  <si>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</si>
  <si>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</si>
  <si>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</si>
  <si>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</si>
  <si>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</si>
  <si>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</si>
  <si>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</si>
  <si>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</si>
  <si>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</si>
  <si>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</si>
  <si>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</si>
  <si>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</si>
  <si>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</si>
  <si>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</si>
  <si>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</si>
  <si>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</si>
  <si>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</si>
  <si>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</si>
  <si>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</si>
  <si>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</si>
  <si>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</si>
  <si>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</si>
  <si>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</si>
  <si>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</si>
  <si>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</si>
  <si>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</si>
  <si>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</si>
  <si>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</si>
  <si>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</si>
  <si>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</si>
  <si>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</si>
  <si>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</si>
  <si>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</si>
  <si>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</si>
  <si>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</si>
  <si>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</si>
  <si>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</si>
  <si>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</si>
  <si>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</si>
  <si>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</si>
  <si>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</si>
  <si>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</si>
  <si>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</si>
  <si>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</si>
  <si>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</si>
  <si>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</si>
  <si>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</si>
  <si>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</si>
  <si>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</si>
  <si>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</si>
  <si>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</si>
  <si>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</si>
  <si>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</si>
  <si>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</si>
  <si>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</si>
  <si>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</si>
  <si>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</si>
  <si>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</si>
  <si>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</si>
  <si>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</si>
  <si>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</si>
  <si>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</si>
  <si>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</si>
  <si>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</si>
  <si>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</si>
  <si>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</si>
  <si>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</si>
  <si>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</si>
  <si>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</si>
  <si>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</si>
  <si>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</si>
  <si>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</si>
  <si>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</si>
  <si>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</si>
  <si>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</si>
  <si>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</si>
  <si>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</si>
  <si>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</si>
  <si>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</si>
  <si>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</si>
  <si>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</si>
  <si>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</si>
  <si>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</si>
  <si>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</si>
  <si>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</si>
  <si>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Coût à l'unité (US$)</t>
  </si>
  <si>
    <t>MAS</t>
  </si>
  <si>
    <t>MM</t>
  </si>
  <si>
    <t>Dépendance d'exclusion</t>
  </si>
  <si>
    <t>Dépendance de seuil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</si>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</sst>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17</v>
      </c>
      <c r="B1" s="41" t="s">
        <v>7</v>
      </c>
      <c r="C1" s="41" t="s">
        <v>70</v>
      </c>
    </row>
    <row r="2" spans="1:3" ht="15.95" customHeight="1" x14ac:dyDescent="0.2">
      <c r="A2" s="12" t="s">
        <v>18</v>
      </c>
      <c r="B2" s="41"/>
      <c r="C2" s="41"/>
    </row>
    <row r="3" spans="1:3" ht="15.95" customHeight="1" x14ac:dyDescent="0.2">
      <c r="A3" s="1"/>
      <c r="B3" s="7" t="s">
        <v>19</v>
      </c>
      <c r="C3" s="63">
        <v>2017</v>
      </c>
    </row>
    <row r="4" spans="1:3" ht="15.95" customHeight="1" x14ac:dyDescent="0.2">
      <c r="A4" s="1"/>
      <c r="B4" s="9" t="s">
        <v>20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21</v>
      </c>
    </row>
    <row r="7" spans="1:3" ht="15" customHeight="1" x14ac:dyDescent="0.2">
      <c r="B7" s="16" t="s">
        <v>22</v>
      </c>
      <c r="C7" s="65"/>
    </row>
    <row r="8" spans="1:3" ht="15" customHeight="1" x14ac:dyDescent="0.2">
      <c r="B8" s="7" t="s">
        <v>23</v>
      </c>
      <c r="C8" s="66"/>
    </row>
    <row r="9" spans="1:3" ht="15" customHeight="1" x14ac:dyDescent="0.2">
      <c r="B9" s="9" t="s">
        <v>24</v>
      </c>
      <c r="C9" s="67"/>
    </row>
    <row r="10" spans="1:3" ht="15" customHeight="1" x14ac:dyDescent="0.2">
      <c r="B10" s="9" t="s">
        <v>25</v>
      </c>
      <c r="C10" s="67"/>
    </row>
    <row r="11" spans="1:3" ht="15" customHeight="1" x14ac:dyDescent="0.2">
      <c r="B11" s="7" t="s">
        <v>26</v>
      </c>
      <c r="C11" s="66"/>
    </row>
    <row r="12" spans="1:3" ht="15" customHeight="1" x14ac:dyDescent="0.2">
      <c r="B12" s="7" t="s">
        <v>27</v>
      </c>
      <c r="C12" s="66"/>
    </row>
    <row r="13" spans="1:3" ht="15" customHeight="1" x14ac:dyDescent="0.2">
      <c r="B13" s="7" t="s">
        <v>28</v>
      </c>
      <c r="C13" s="66"/>
    </row>
    <row r="14" spans="1:3" ht="15" customHeight="1" x14ac:dyDescent="0.2">
      <c r="B14" s="12"/>
    </row>
    <row r="15" spans="1:3" ht="15" customHeight="1" x14ac:dyDescent="0.2">
      <c r="A15" s="12" t="s">
        <v>29</v>
      </c>
      <c r="B15" s="19"/>
      <c r="C15" s="3"/>
    </row>
    <row r="16" spans="1:3" ht="15" customHeight="1" x14ac:dyDescent="0.2">
      <c r="B16" s="9" t="s">
        <v>30</v>
      </c>
      <c r="C16" s="67"/>
    </row>
    <row r="17" spans="1:3" ht="15" customHeight="1" x14ac:dyDescent="0.2">
      <c r="B17" s="9" t="s">
        <v>31</v>
      </c>
      <c r="C17" s="67"/>
    </row>
    <row r="18" spans="1:3" ht="15" customHeight="1" x14ac:dyDescent="0.2">
      <c r="B18" s="9" t="s">
        <v>32</v>
      </c>
      <c r="C18" s="67"/>
    </row>
    <row r="19" spans="1:3" ht="15" customHeight="1" x14ac:dyDescent="0.2">
      <c r="B19" s="9" t="s">
        <v>33</v>
      </c>
      <c r="C19" s="67"/>
    </row>
    <row r="20" spans="1:3" ht="15" customHeight="1" x14ac:dyDescent="0.2">
      <c r="B20" s="9" t="s">
        <v>34</v>
      </c>
      <c r="C20" s="68">
        <f>1-frac_rice-frac_wheat-frac_maize</f>
        <v>1</v>
      </c>
    </row>
    <row r="21" spans="1:3" ht="15" customHeight="1" x14ac:dyDescent="0.2">
      <c r="B21" s="12"/>
    </row>
    <row r="22" spans="1:3" ht="15" customHeight="1" x14ac:dyDescent="0.2">
      <c r="A22" s="12" t="s">
        <v>35</v>
      </c>
    </row>
    <row r="23" spans="1:3" ht="15" customHeight="1" x14ac:dyDescent="0.2">
      <c r="B23" s="20" t="s">
        <v>36</v>
      </c>
      <c r="C23" s="67"/>
    </row>
    <row r="24" spans="1:3" ht="15" customHeight="1" x14ac:dyDescent="0.2">
      <c r="B24" s="20" t="s">
        <v>37</v>
      </c>
      <c r="C24" s="67"/>
    </row>
    <row r="25" spans="1:3" ht="15" customHeight="1" x14ac:dyDescent="0.2">
      <c r="B25" s="20" t="s">
        <v>38</v>
      </c>
      <c r="C25" s="67"/>
    </row>
    <row r="26" spans="1:3" ht="15" customHeight="1" x14ac:dyDescent="0.2">
      <c r="B26" s="20" t="s">
        <v>39</v>
      </c>
      <c r="C26" s="67"/>
    </row>
    <row r="27" spans="1:3" ht="15" customHeight="1" x14ac:dyDescent="0.2">
      <c r="B27" s="20"/>
      <c r="C27" s="20"/>
    </row>
    <row r="28" spans="1:3" ht="15" customHeight="1" x14ac:dyDescent="0.2">
      <c r="A28" s="12" t="s">
        <v>40</v>
      </c>
      <c r="B28" s="20"/>
      <c r="C28" s="20"/>
    </row>
    <row r="29" spans="1:3" ht="14.25" customHeight="1" x14ac:dyDescent="0.2">
      <c r="B29" s="30" t="s">
        <v>41</v>
      </c>
      <c r="C29" s="69"/>
    </row>
    <row r="30" spans="1:3" ht="14.25" customHeight="1" x14ac:dyDescent="0.2">
      <c r="B30" s="30" t="s">
        <v>42</v>
      </c>
      <c r="C30" s="69"/>
    </row>
    <row r="31" spans="1:3" ht="14.25" customHeight="1" x14ac:dyDescent="0.2">
      <c r="B31" s="30" t="s">
        <v>43</v>
      </c>
      <c r="C31" s="69"/>
    </row>
    <row r="32" spans="1:3" ht="14.25" customHeight="1" x14ac:dyDescent="0.2">
      <c r="B32" s="30" t="s">
        <v>44</v>
      </c>
      <c r="C32" s="69"/>
    </row>
    <row r="33" spans="1:5" ht="12.75" x14ac:dyDescent="0.2">
      <c r="B33" s="32" t="s">
        <v>45</v>
      </c>
      <c r="C33" s="70">
        <f>SUM(C29:C32)</f>
        <v>0</v>
      </c>
    </row>
    <row r="34" spans="1:5" ht="15" customHeight="1" x14ac:dyDescent="0.2"/>
    <row r="35" spans="1:5" ht="15" customHeight="1" x14ac:dyDescent="0.2">
      <c r="A35" s="4" t="s">
        <v>46</v>
      </c>
    </row>
    <row r="36" spans="1:5" ht="15" customHeight="1" x14ac:dyDescent="0.2">
      <c r="A36" s="12" t="s">
        <v>47</v>
      </c>
      <c r="B36" s="7"/>
      <c r="C36" s="13"/>
    </row>
    <row r="37" spans="1:5" ht="15" customHeight="1" x14ac:dyDescent="0.2">
      <c r="B37" s="42" t="s">
        <v>48</v>
      </c>
      <c r="C37" s="71"/>
    </row>
    <row r="38" spans="1:5" ht="15" customHeight="1" x14ac:dyDescent="0.2">
      <c r="B38" s="16" t="s">
        <v>49</v>
      </c>
      <c r="C38" s="71"/>
      <c r="D38" s="17"/>
      <c r="E38" s="18"/>
    </row>
    <row r="39" spans="1:5" ht="15" customHeight="1" x14ac:dyDescent="0.2">
      <c r="B39" s="16" t="s">
        <v>50</v>
      </c>
      <c r="C39" s="71"/>
      <c r="D39" s="17"/>
      <c r="E39" s="17"/>
    </row>
    <row r="40" spans="1:5" ht="15" customHeight="1" x14ac:dyDescent="0.2">
      <c r="B40" s="16" t="s">
        <v>51</v>
      </c>
      <c r="C40" s="71"/>
    </row>
    <row r="41" spans="1:5" ht="15" customHeight="1" x14ac:dyDescent="0.2">
      <c r="B41" s="16" t="s">
        <v>52</v>
      </c>
      <c r="C41" s="67"/>
    </row>
    <row r="42" spans="1:5" ht="15" customHeight="1" x14ac:dyDescent="0.2">
      <c r="B42" s="42" t="s">
        <v>53</v>
      </c>
      <c r="C42" s="71"/>
    </row>
    <row r="43" spans="1:5" ht="15.75" customHeight="1" x14ac:dyDescent="0.2">
      <c r="D43" s="17"/>
    </row>
    <row r="44" spans="1:5" ht="15.75" customHeight="1" x14ac:dyDescent="0.2">
      <c r="A44" s="12" t="s">
        <v>54</v>
      </c>
      <c r="D44" s="17"/>
    </row>
    <row r="45" spans="1:5" ht="15.75" customHeight="1" x14ac:dyDescent="0.2">
      <c r="B45" s="16" t="s">
        <v>55</v>
      </c>
      <c r="C45" s="67"/>
      <c r="D45" s="17"/>
    </row>
    <row r="46" spans="1:5" ht="15.75" customHeight="1" x14ac:dyDescent="0.2">
      <c r="B46" s="16" t="s">
        <v>56</v>
      </c>
      <c r="C46" s="67"/>
      <c r="D46" s="17"/>
    </row>
    <row r="47" spans="1:5" ht="15.75" customHeight="1" x14ac:dyDescent="0.2">
      <c r="B47" s="16" t="s">
        <v>57</v>
      </c>
      <c r="C47" s="67"/>
      <c r="D47" s="17"/>
      <c r="E47" s="18"/>
    </row>
    <row r="48" spans="1:5" ht="15" customHeight="1" x14ac:dyDescent="0.2">
      <c r="B48" s="16" t="s">
        <v>58</v>
      </c>
      <c r="C48" s="68">
        <f>1-term_SGA-preterm_AGA-preterm_SGA</f>
        <v>1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59</v>
      </c>
      <c r="D50" s="17"/>
    </row>
    <row r="51" spans="1:4" ht="15.75" customHeight="1" x14ac:dyDescent="0.2">
      <c r="B51" s="16" t="s">
        <v>60</v>
      </c>
      <c r="C51" s="72"/>
      <c r="D51" s="17"/>
    </row>
    <row r="52" spans="1:4" ht="15" customHeight="1" x14ac:dyDescent="0.2">
      <c r="B52" s="16" t="s">
        <v>61</v>
      </c>
      <c r="C52" s="72"/>
    </row>
    <row r="53" spans="1:4" ht="15.75" customHeight="1" x14ac:dyDescent="0.2">
      <c r="B53" s="16" t="s">
        <v>62</v>
      </c>
      <c r="C53" s="72"/>
    </row>
    <row r="54" spans="1:4" ht="15.75" customHeight="1" x14ac:dyDescent="0.2">
      <c r="B54" s="16" t="s">
        <v>63</v>
      </c>
      <c r="C54" s="72"/>
    </row>
    <row r="55" spans="1:4" ht="15.75" customHeight="1" x14ac:dyDescent="0.2">
      <c r="B55" s="16" t="s">
        <v>64</v>
      </c>
      <c r="C55" s="72"/>
    </row>
    <row r="57" spans="1:4" ht="15.75" customHeight="1" x14ac:dyDescent="0.2">
      <c r="A57" s="12" t="s">
        <v>65</v>
      </c>
    </row>
    <row r="58" spans="1:4" ht="15.75" customHeight="1" x14ac:dyDescent="0.2">
      <c r="B58" s="7" t="s">
        <v>66</v>
      </c>
      <c r="C58" s="66"/>
    </row>
    <row r="59" spans="1:4" ht="15.75" customHeight="1" x14ac:dyDescent="0.2">
      <c r="B59" s="16" t="s">
        <v>67</v>
      </c>
      <c r="C59" s="66"/>
    </row>
    <row r="60" spans="1:4" ht="15.75" customHeight="1" x14ac:dyDescent="0.2">
      <c r="B60" s="16" t="s">
        <v>68</v>
      </c>
      <c r="C60" s="66"/>
    </row>
    <row r="61" spans="1:4" ht="15.75" customHeight="1" x14ac:dyDescent="0.2">
      <c r="B61" s="16" t="s">
        <v>69</v>
      </c>
      <c r="C61" s="66"/>
    </row>
    <row r="63" spans="1:4" ht="15.75" customHeight="1" x14ac:dyDescent="0.2">
      <c r="A63" s="4"/>
    </row>
  </sheetData>
  <sheetProtection algorithmName="SHA-512" hashValue="0OEMbnhEtylltnrbzonwjEAfiprGXwGb8f/NKbxMICLNu3B7DiSbL807b0EVtotkmGDW07LdP64JoxbwhDnlWA==" saltValue="GrikKJUhEj4IJ7PSRfktM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153</v>
      </c>
    </row>
    <row r="2" spans="1:1" x14ac:dyDescent="0.2">
      <c r="A2" s="48" t="s">
        <v>165</v>
      </c>
    </row>
    <row r="3" spans="1:1" x14ac:dyDescent="0.2">
      <c r="A3" s="48" t="s">
        <v>2</v>
      </c>
    </row>
    <row r="4" spans="1:1" x14ac:dyDescent="0.2">
      <c r="A4" s="48" t="s">
        <v>178</v>
      </c>
    </row>
    <row r="5" spans="1:1" x14ac:dyDescent="0.2">
      <c r="A5" s="48" t="s">
        <v>186</v>
      </c>
    </row>
    <row r="6" spans="1:1" x14ac:dyDescent="0.2">
      <c r="A6" s="48" t="s">
        <v>187</v>
      </c>
    </row>
    <row r="7" spans="1:1" x14ac:dyDescent="0.2">
      <c r="A7" s="48" t="s">
        <v>188</v>
      </c>
    </row>
    <row r="8" spans="1:1" x14ac:dyDescent="0.2">
      <c r="A8" s="48" t="s">
        <v>189</v>
      </c>
    </row>
    <row r="9" spans="1:1" x14ac:dyDescent="0.2">
      <c r="A9" s="48" t="s">
        <v>190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aLhzRRlDwGlXby5zKonhrgQ0ljGIuyxyk4+JCXH3FqyRFZVra/+aS7uv3O/hHIf8uAsj3j5rxAvNj1n2Qvr0RQ==" saltValue="F19Xu+pjE0EwKr3Bpw7rM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112</v>
      </c>
      <c r="C1" t="s">
        <v>99</v>
      </c>
      <c r="D1" t="s">
        <v>100</v>
      </c>
      <c r="E1" t="s">
        <v>101</v>
      </c>
      <c r="F1" t="s">
        <v>102</v>
      </c>
    </row>
    <row r="2" spans="1:6" ht="15.75" customHeight="1" x14ac:dyDescent="0.2">
      <c r="A2" s="3" t="s">
        <v>90</v>
      </c>
      <c r="B2" s="26">
        <f>'Donnees pop de l''annee de ref'!C51</f>
        <v>0</v>
      </c>
      <c r="C2" s="26">
        <f>'Donnees pop de l''annee de ref'!C52</f>
        <v>0</v>
      </c>
      <c r="D2" s="26">
        <f>'Donnees pop de l''annee de ref'!C53</f>
        <v>0</v>
      </c>
      <c r="E2" s="26">
        <f>'Donnees pop de l''annee de ref'!C54</f>
        <v>0</v>
      </c>
      <c r="F2" s="26">
        <f>'Donnees pop de l''annee de ref'!C55</f>
        <v>0</v>
      </c>
    </row>
    <row r="3" spans="1:6" ht="15.75" customHeight="1" x14ac:dyDescent="0.2">
      <c r="A3" s="3" t="s">
        <v>196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">
      <c r="A4" s="3" t="s">
        <v>195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sheetProtection algorithmName="SHA-512" hashValue="TcozECR2JDhDuPpOpIjWath5Exo2clBecU1kz1UCmR1Z22YtyXY3iY97ozAOOgLRWO1U5e8ZfDkvtpCZF4TkEg==" saltValue="vINDcBbObzeyem9ospVA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153</v>
      </c>
      <c r="B1" s="40" t="s">
        <v>197</v>
      </c>
      <c r="C1" s="40" t="s">
        <v>198</v>
      </c>
    </row>
    <row r="2" spans="1:3" x14ac:dyDescent="0.2">
      <c r="A2" s="83" t="s">
        <v>173</v>
      </c>
      <c r="B2" s="80" t="s">
        <v>182</v>
      </c>
      <c r="C2" s="80"/>
    </row>
    <row r="3" spans="1:3" x14ac:dyDescent="0.2">
      <c r="A3" s="83" t="s">
        <v>174</v>
      </c>
      <c r="B3" s="80" t="s">
        <v>182</v>
      </c>
      <c r="C3" s="80"/>
    </row>
    <row r="4" spans="1:3" x14ac:dyDescent="0.2">
      <c r="A4" s="84" t="s">
        <v>184</v>
      </c>
      <c r="B4" s="80" t="s">
        <v>177</v>
      </c>
      <c r="C4" s="80"/>
    </row>
    <row r="5" spans="1:3" x14ac:dyDescent="0.2">
      <c r="A5" s="84" t="s">
        <v>181</v>
      </c>
      <c r="B5" s="80" t="s">
        <v>177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0/PNZi6WhGCRkJX6gvDDZpJBgkqX0d93DnnZswd5nFysOxeKKHQmFeLY0Ds8NBRKkT9M0E0b0Mvlo6vUxowUOQ==" saltValue="wftazBqS88iQQkvGvA9iP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H11" sqref="H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200</v>
      </c>
      <c r="B1" s="1" t="s">
        <v>153</v>
      </c>
      <c r="C1" s="4" t="s">
        <v>112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72</v>
      </c>
      <c r="M1" s="4" t="s">
        <v>73</v>
      </c>
      <c r="N1" s="4" t="s">
        <v>74</v>
      </c>
      <c r="O1" s="4" t="s">
        <v>75</v>
      </c>
    </row>
    <row r="2" spans="1:15" ht="15.75" customHeight="1" x14ac:dyDescent="0.2">
      <c r="A2" s="4" t="s">
        <v>89</v>
      </c>
      <c r="B2" s="11" t="s">
        <v>163</v>
      </c>
      <c r="C2" s="87">
        <v>0</v>
      </c>
      <c r="D2" s="87">
        <f>food_insecure</f>
        <v>0</v>
      </c>
      <c r="E2" s="87">
        <f>food_insecure</f>
        <v>0</v>
      </c>
      <c r="F2" s="87">
        <f>food_insecure</f>
        <v>0</v>
      </c>
      <c r="G2" s="87">
        <f>food_insecure</f>
        <v>0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164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176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177</v>
      </c>
      <c r="C5" s="87">
        <v>0</v>
      </c>
      <c r="D5" s="87">
        <v>0</v>
      </c>
      <c r="E5" s="87">
        <f>food_insecure</f>
        <v>0</v>
      </c>
      <c r="F5" s="87">
        <f>food_insecure</f>
        <v>0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183</v>
      </c>
      <c r="C7" s="87">
        <f>diarrhoea_1mo</f>
        <v>0</v>
      </c>
      <c r="D7" s="87">
        <f>diarrhoea_1_5mo</f>
        <v>0</v>
      </c>
      <c r="E7" s="87">
        <f>diarrhoea_6_11mo</f>
        <v>0</v>
      </c>
      <c r="F7" s="87">
        <f>diarrhoea_12_23mo</f>
        <v>0</v>
      </c>
      <c r="G7" s="87">
        <f>diarrhoea_24_59mo</f>
        <v>0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184</v>
      </c>
      <c r="C8" s="87">
        <v>0</v>
      </c>
      <c r="D8" s="87">
        <v>0</v>
      </c>
      <c r="E8" s="87">
        <f>food_insecure</f>
        <v>0</v>
      </c>
      <c r="F8" s="87">
        <f>food_insecure</f>
        <v>0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154</v>
      </c>
      <c r="C9" s="87">
        <v>0</v>
      </c>
      <c r="D9" s="87">
        <f>IF(ISBLANK(comm_deliv), frac_children_health_facility,1)</f>
        <v>0</v>
      </c>
      <c r="E9" s="87">
        <f>IF(ISBLANK(comm_deliv), frac_children_health_facility,1)</f>
        <v>0</v>
      </c>
      <c r="F9" s="87">
        <f>IF(ISBLANK(comm_deliv), frac_children_health_facility,1)</f>
        <v>0</v>
      </c>
      <c r="G9" s="87">
        <f>IF(ISBLANK(comm_deliv), frac_children_health_facility,1)</f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185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191</v>
      </c>
      <c r="C11" s="87">
        <f>diarrhoea_1mo</f>
        <v>0</v>
      </c>
      <c r="D11" s="87">
        <f>diarrhoea_1_5mo</f>
        <v>0</v>
      </c>
      <c r="E11" s="87">
        <f>diarrhoea_6_11mo</f>
        <v>0</v>
      </c>
      <c r="F11" s="87">
        <f>diarrhoea_12_23mo</f>
        <v>0</v>
      </c>
      <c r="G11" s="87">
        <f>diarrhoea_24_59mo</f>
        <v>0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103</v>
      </c>
      <c r="B14" s="33" t="s">
        <v>161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</v>
      </c>
      <c r="I14" s="87">
        <f>food_insecure</f>
        <v>0</v>
      </c>
      <c r="J14" s="87">
        <f>food_insecure</f>
        <v>0</v>
      </c>
      <c r="K14" s="87">
        <f>food_insecure</f>
        <v>0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162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173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174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</v>
      </c>
      <c r="I17" s="87">
        <f>frac_PW_health_facility</f>
        <v>0</v>
      </c>
      <c r="J17" s="87">
        <f>frac_PW_health_facility</f>
        <v>0</v>
      </c>
      <c r="K17" s="87">
        <f>frac_PW_health_facility</f>
        <v>0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</v>
      </c>
      <c r="I18" s="87">
        <f>frac_malaria_risk</f>
        <v>0</v>
      </c>
      <c r="J18" s="87">
        <f>frac_malaria_risk</f>
        <v>0</v>
      </c>
      <c r="K18" s="87">
        <f>frac_malaria_risk</f>
        <v>0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179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182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78</v>
      </c>
      <c r="B23" s="59" t="s">
        <v>165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</v>
      </c>
      <c r="M23" s="87">
        <f>famplan_unmet_need</f>
        <v>0</v>
      </c>
      <c r="N23" s="87">
        <f>famplan_unmet_need</f>
        <v>0</v>
      </c>
      <c r="O23" s="87">
        <f>famplan_unmet_need</f>
        <v>0</v>
      </c>
    </row>
    <row r="24" spans="1:15" ht="15.75" customHeight="1" x14ac:dyDescent="0.2">
      <c r="B24" s="59" t="s">
        <v>169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0.49</v>
      </c>
      <c r="M24" s="87">
        <f>(1-food_insecure)*(0.49)+food_insecure*(0.7)</f>
        <v>0.49</v>
      </c>
      <c r="N24" s="87">
        <f>(1-food_insecure)*(0.49)+food_insecure*(0.7)</f>
        <v>0.49</v>
      </c>
      <c r="O24" s="87">
        <f>(1-food_insecure)*(0.49)+food_insecure*(0.7)</f>
        <v>0.49</v>
      </c>
    </row>
    <row r="25" spans="1:15" ht="15.75" customHeight="1" x14ac:dyDescent="0.2">
      <c r="B25" s="59" t="s">
        <v>170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0.21</v>
      </c>
      <c r="M25" s="87">
        <f>(1-food_insecure)*(0.21)+food_insecure*(0.3)</f>
        <v>0.21</v>
      </c>
      <c r="N25" s="87">
        <f>(1-food_insecure)*(0.21)+food_insecure*(0.3)</f>
        <v>0.21</v>
      </c>
      <c r="O25" s="87">
        <f>(1-food_insecure)*(0.21)+food_insecure*(0.3)</f>
        <v>0.21</v>
      </c>
    </row>
    <row r="26" spans="1:15" ht="15.75" customHeight="1" x14ac:dyDescent="0.2">
      <c r="B26" s="59" t="s">
        <v>171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0.3</v>
      </c>
      <c r="M26" s="87">
        <f>(1-food_insecure)*(0.3)</f>
        <v>0.3</v>
      </c>
      <c r="N26" s="87">
        <f>(1-food_insecure)*(0.3)</f>
        <v>0.3</v>
      </c>
      <c r="O26" s="87">
        <f>(1-food_insecure)*(0.3)</f>
        <v>0.3</v>
      </c>
    </row>
    <row r="27" spans="1:15" ht="15.75" customHeight="1" x14ac:dyDescent="0.2">
      <c r="B27" s="59" t="s">
        <v>172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199</v>
      </c>
      <c r="B29" s="11" t="s">
        <v>166</v>
      </c>
      <c r="C29" s="87">
        <v>0</v>
      </c>
      <c r="D29" s="87">
        <v>0</v>
      </c>
      <c r="E29" s="87">
        <f t="shared" ref="E29:O29" si="0">frac_maize</f>
        <v>0</v>
      </c>
      <c r="F29" s="87">
        <f t="shared" si="0"/>
        <v>0</v>
      </c>
      <c r="G29" s="87">
        <f t="shared" si="0"/>
        <v>0</v>
      </c>
      <c r="H29" s="87">
        <f t="shared" si="0"/>
        <v>0</v>
      </c>
      <c r="I29" s="87">
        <f t="shared" si="0"/>
        <v>0</v>
      </c>
      <c r="J29" s="87">
        <f t="shared" si="0"/>
        <v>0</v>
      </c>
      <c r="K29" s="87">
        <f t="shared" si="0"/>
        <v>0</v>
      </c>
      <c r="L29" s="87">
        <f t="shared" si="0"/>
        <v>0</v>
      </c>
      <c r="M29" s="87">
        <f t="shared" si="0"/>
        <v>0</v>
      </c>
      <c r="N29" s="87">
        <f t="shared" si="0"/>
        <v>0</v>
      </c>
      <c r="O29" s="87">
        <f t="shared" si="0"/>
        <v>0</v>
      </c>
    </row>
    <row r="30" spans="1:15" ht="15.75" customHeight="1" x14ac:dyDescent="0.2">
      <c r="B30" s="11" t="s">
        <v>167</v>
      </c>
      <c r="C30" s="87">
        <v>0</v>
      </c>
      <c r="D30" s="87">
        <v>0</v>
      </c>
      <c r="E30" s="87">
        <f t="shared" ref="E30:O30" si="1">frac_rice</f>
        <v>0</v>
      </c>
      <c r="F30" s="87">
        <f t="shared" si="1"/>
        <v>0</v>
      </c>
      <c r="G30" s="87">
        <f t="shared" si="1"/>
        <v>0</v>
      </c>
      <c r="H30" s="87">
        <f t="shared" si="1"/>
        <v>0</v>
      </c>
      <c r="I30" s="87">
        <f t="shared" si="1"/>
        <v>0</v>
      </c>
      <c r="J30" s="87">
        <f t="shared" si="1"/>
        <v>0</v>
      </c>
      <c r="K30" s="87">
        <f t="shared" si="1"/>
        <v>0</v>
      </c>
      <c r="L30" s="87">
        <f t="shared" si="1"/>
        <v>0</v>
      </c>
      <c r="M30" s="87">
        <f t="shared" si="1"/>
        <v>0</v>
      </c>
      <c r="N30" s="87">
        <f t="shared" si="1"/>
        <v>0</v>
      </c>
      <c r="O30" s="87">
        <f t="shared" si="1"/>
        <v>0</v>
      </c>
    </row>
    <row r="31" spans="1:15" ht="15.75" customHeight="1" x14ac:dyDescent="0.2">
      <c r="B31" s="11" t="s">
        <v>168</v>
      </c>
      <c r="C31" s="87">
        <v>0</v>
      </c>
      <c r="D31" s="87">
        <v>0</v>
      </c>
      <c r="E31" s="87">
        <f>frac_wheat</f>
        <v>0</v>
      </c>
      <c r="F31" s="87">
        <f t="shared" ref="F31:O31" si="2">frac_wheat</f>
        <v>0</v>
      </c>
      <c r="G31" s="87">
        <f t="shared" si="2"/>
        <v>0</v>
      </c>
      <c r="H31" s="87">
        <f t="shared" si="2"/>
        <v>0</v>
      </c>
      <c r="I31" s="87">
        <f t="shared" si="2"/>
        <v>0</v>
      </c>
      <c r="J31" s="87">
        <f t="shared" si="2"/>
        <v>0</v>
      </c>
      <c r="K31" s="87">
        <f t="shared" si="2"/>
        <v>0</v>
      </c>
      <c r="L31" s="87">
        <f t="shared" si="2"/>
        <v>0</v>
      </c>
      <c r="M31" s="87">
        <f t="shared" si="2"/>
        <v>0</v>
      </c>
      <c r="N31" s="87">
        <f t="shared" si="2"/>
        <v>0</v>
      </c>
      <c r="O31" s="87">
        <f t="shared" si="2"/>
        <v>0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178</v>
      </c>
      <c r="C33" s="87">
        <f t="shared" ref="C33:O33" si="3">frac_malaria_risk</f>
        <v>0</v>
      </c>
      <c r="D33" s="87">
        <f t="shared" si="3"/>
        <v>0</v>
      </c>
      <c r="E33" s="87">
        <f t="shared" si="3"/>
        <v>0</v>
      </c>
      <c r="F33" s="87">
        <f t="shared" si="3"/>
        <v>0</v>
      </c>
      <c r="G33" s="87">
        <f t="shared" si="3"/>
        <v>0</v>
      </c>
      <c r="H33" s="87">
        <f t="shared" si="3"/>
        <v>0</v>
      </c>
      <c r="I33" s="87">
        <f t="shared" si="3"/>
        <v>0</v>
      </c>
      <c r="J33" s="87">
        <f t="shared" si="3"/>
        <v>0</v>
      </c>
      <c r="K33" s="87">
        <f t="shared" si="3"/>
        <v>0</v>
      </c>
      <c r="L33" s="87">
        <f t="shared" si="3"/>
        <v>0</v>
      </c>
      <c r="M33" s="87">
        <f t="shared" si="3"/>
        <v>0</v>
      </c>
      <c r="N33" s="87">
        <f t="shared" si="3"/>
        <v>0</v>
      </c>
      <c r="O33" s="87">
        <f t="shared" si="3"/>
        <v>0</v>
      </c>
    </row>
    <row r="34" spans="1:15" ht="15.75" customHeight="1" x14ac:dyDescent="0.2">
      <c r="B34" s="33" t="s">
        <v>186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187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188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189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kwkKV/SBNYXzwlemGPDTwaxXfqaH9itLjH0x9kf6GQ4T0QEO04FliCeqO0ac0m2apq9qFrc6rC/lwjEM+G3kPA==" saltValue="IldEZIzkcGaCnJLPu1xYmA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193</v>
      </c>
    </row>
    <row r="2" spans="1:1" x14ac:dyDescent="0.2">
      <c r="A2" s="12" t="s">
        <v>201</v>
      </c>
    </row>
    <row r="3" spans="1:1" x14ac:dyDescent="0.2">
      <c r="A3" s="12" t="s">
        <v>202</v>
      </c>
    </row>
    <row r="4" spans="1:1" x14ac:dyDescent="0.2">
      <c r="A4" s="12" t="s">
        <v>203</v>
      </c>
    </row>
  </sheetData>
  <sheetProtection algorithmName="SHA-512" hashValue="9c5mhx2KV4uI3Ba7zR5OVDvRBvviximwnHiEpWg2xVmRnxaHxDlRPkuco0xI+TLp22tSIOyyM9vFsrYUpZF5WA==" saltValue="Tizw88HO/cK2yX/sa87Mz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205</v>
      </c>
      <c r="B1" s="40" t="s">
        <v>204</v>
      </c>
      <c r="C1" s="40" t="s">
        <v>6</v>
      </c>
      <c r="D1" s="40" t="s">
        <v>214</v>
      </c>
      <c r="E1" s="40" t="s">
        <v>5</v>
      </c>
    </row>
    <row r="2" spans="1:5" ht="14.25" x14ac:dyDescent="0.2">
      <c r="A2" s="39" t="s">
        <v>206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207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208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209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210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211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212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213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+CsaevidZm6Iu2Z9QnW82RFMr3f4Zl7a3ShJUE9LLrrJJyTTtAHRp5s2TdU8Oz2HWghmLSnVKqGfHSy3ajzeIw==" saltValue="XpkFZ/qIXv2jvkhxV5xRl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200</v>
      </c>
      <c r="B1" s="89" t="s">
        <v>153</v>
      </c>
      <c r="C1" s="56" t="s">
        <v>112</v>
      </c>
      <c r="D1" s="56" t="s">
        <v>99</v>
      </c>
      <c r="E1" s="56" t="s">
        <v>100</v>
      </c>
      <c r="F1" s="56" t="s">
        <v>101</v>
      </c>
      <c r="G1" s="56" t="s">
        <v>102</v>
      </c>
      <c r="H1" s="56" t="s">
        <v>125</v>
      </c>
      <c r="I1" s="56" t="s">
        <v>126</v>
      </c>
      <c r="J1" s="56" t="s">
        <v>127</v>
      </c>
      <c r="K1" s="56" t="s">
        <v>128</v>
      </c>
      <c r="L1" s="56" t="s">
        <v>72</v>
      </c>
      <c r="M1" s="56" t="s">
        <v>73</v>
      </c>
      <c r="N1" s="56" t="s">
        <v>74</v>
      </c>
      <c r="O1" s="56" t="s">
        <v>75</v>
      </c>
    </row>
    <row r="2" spans="1:15" ht="15.75" customHeight="1" x14ac:dyDescent="0.25">
      <c r="A2" s="56" t="s">
        <v>89</v>
      </c>
      <c r="B2" s="52" t="s">
        <v>163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164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11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12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176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177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181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183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184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154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185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191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192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103</v>
      </c>
      <c r="B17" s="52" t="s">
        <v>161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162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173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174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179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180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182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5.95" customHeight="1" x14ac:dyDescent="0.25">
      <c r="A26" s="56" t="s">
        <v>78</v>
      </c>
      <c r="B26" s="52" t="s">
        <v>165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169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170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171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172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199</v>
      </c>
      <c r="B32" s="52" t="s">
        <v>166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167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168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178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187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188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189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190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8Yv4UYn2kbsg4DH08trHl3JFDvIiwkcPv1ivydJPNm0/gNWU7PoVdHN9Hv0N1Q9LPrGcEKajju7nTmQEaf+sPw==" saltValue="OfMWjWXj8ySGkxxnxBWfiQ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153</v>
      </c>
      <c r="B1" s="35" t="s">
        <v>215</v>
      </c>
      <c r="C1" s="35" t="s">
        <v>124</v>
      </c>
      <c r="D1" s="35" t="s">
        <v>216</v>
      </c>
      <c r="E1" s="35" t="s">
        <v>217</v>
      </c>
      <c r="F1" s="35" t="s">
        <v>131</v>
      </c>
      <c r="G1" s="35" t="s">
        <v>90</v>
      </c>
      <c r="H1" s="35" t="s">
        <v>47</v>
      </c>
      <c r="I1" s="35" t="s">
        <v>218</v>
      </c>
      <c r="J1" s="35" t="s">
        <v>40</v>
      </c>
      <c r="K1" s="35" t="s">
        <v>71</v>
      </c>
    </row>
    <row r="2" spans="1:11" x14ac:dyDescent="0.2">
      <c r="A2" s="52" t="s">
        <v>161</v>
      </c>
      <c r="B2" s="133"/>
      <c r="C2" s="133"/>
      <c r="D2" s="133"/>
      <c r="E2" s="133"/>
      <c r="F2" s="133"/>
      <c r="G2" s="133"/>
      <c r="H2" s="133"/>
      <c r="I2" s="133" t="s">
        <v>10</v>
      </c>
      <c r="J2" s="133"/>
      <c r="K2" s="133"/>
    </row>
    <row r="3" spans="1:11" x14ac:dyDescent="0.2">
      <c r="A3" s="52" t="s">
        <v>162</v>
      </c>
      <c r="B3" s="133"/>
      <c r="C3" s="133"/>
      <c r="D3" s="133"/>
      <c r="E3" s="133"/>
      <c r="F3" s="133"/>
      <c r="G3" s="133"/>
      <c r="H3" s="133" t="s">
        <v>10</v>
      </c>
      <c r="I3" s="133"/>
      <c r="J3" s="133"/>
      <c r="K3" s="133"/>
    </row>
    <row r="4" spans="1:11" x14ac:dyDescent="0.2">
      <c r="A4" s="52" t="s">
        <v>163</v>
      </c>
      <c r="B4" s="133"/>
      <c r="C4" s="133"/>
      <c r="D4" s="133" t="s">
        <v>10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164</v>
      </c>
      <c r="B5" s="133"/>
      <c r="C5" s="133" t="s">
        <v>10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165</v>
      </c>
      <c r="B6" s="133"/>
      <c r="C6" s="133"/>
      <c r="D6" s="133"/>
      <c r="E6" s="133"/>
      <c r="F6" s="133"/>
      <c r="G6" s="133"/>
      <c r="H6" s="133"/>
      <c r="I6" s="133"/>
      <c r="J6" s="133" t="s">
        <v>10</v>
      </c>
      <c r="K6" s="133" t="s">
        <v>10</v>
      </c>
    </row>
    <row r="7" spans="1:11" x14ac:dyDescent="0.2">
      <c r="A7" s="52" t="s">
        <v>166</v>
      </c>
      <c r="B7" s="133"/>
      <c r="C7" s="133" t="s">
        <v>10</v>
      </c>
      <c r="D7" s="133"/>
      <c r="E7" s="133"/>
      <c r="F7" s="133"/>
      <c r="G7" s="133"/>
      <c r="H7" s="133" t="s">
        <v>10</v>
      </c>
      <c r="I7" s="133"/>
      <c r="J7" s="133"/>
      <c r="K7" s="133"/>
    </row>
    <row r="8" spans="1:11" x14ac:dyDescent="0.2">
      <c r="A8" s="52" t="s">
        <v>167</v>
      </c>
      <c r="B8" s="133"/>
      <c r="C8" s="133" t="s">
        <v>10</v>
      </c>
      <c r="D8" s="133"/>
      <c r="E8" s="133"/>
      <c r="F8" s="133"/>
      <c r="G8" s="133"/>
      <c r="H8" s="133" t="s">
        <v>10</v>
      </c>
      <c r="I8" s="133"/>
      <c r="J8" s="133"/>
      <c r="K8" s="133"/>
    </row>
    <row r="9" spans="1:11" x14ac:dyDescent="0.2">
      <c r="A9" s="52" t="s">
        <v>168</v>
      </c>
      <c r="B9" s="133"/>
      <c r="C9" s="133" t="s">
        <v>10</v>
      </c>
      <c r="D9" s="133"/>
      <c r="E9" s="133"/>
      <c r="F9" s="133"/>
      <c r="G9" s="133"/>
      <c r="H9" s="133" t="s">
        <v>10</v>
      </c>
      <c r="I9" s="133"/>
      <c r="J9" s="133"/>
      <c r="K9" s="133"/>
    </row>
    <row r="10" spans="1:11" x14ac:dyDescent="0.2">
      <c r="A10" s="59" t="s">
        <v>169</v>
      </c>
      <c r="B10" s="133"/>
      <c r="C10" s="133" t="s">
        <v>10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170</v>
      </c>
      <c r="B11" s="133"/>
      <c r="C11" s="133" t="s">
        <v>10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171</v>
      </c>
      <c r="B12" s="133"/>
      <c r="C12" s="133" t="s">
        <v>10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172</v>
      </c>
      <c r="B13" s="133"/>
      <c r="C13" s="133" t="s">
        <v>10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173</v>
      </c>
      <c r="B14" s="133"/>
      <c r="C14" s="133" t="s">
        <v>10</v>
      </c>
      <c r="D14" s="133"/>
      <c r="E14" s="133"/>
      <c r="F14" s="133"/>
      <c r="G14" s="133"/>
      <c r="H14" s="133"/>
      <c r="I14" s="133" t="s">
        <v>10</v>
      </c>
      <c r="J14" s="133"/>
      <c r="K14" s="133"/>
    </row>
    <row r="15" spans="1:11" x14ac:dyDescent="0.2">
      <c r="A15" s="90" t="s">
        <v>174</v>
      </c>
      <c r="B15" s="133"/>
      <c r="C15" s="133" t="s">
        <v>10</v>
      </c>
      <c r="D15" s="133"/>
      <c r="E15" s="133"/>
      <c r="F15" s="133"/>
      <c r="G15" s="133"/>
      <c r="H15" s="133"/>
      <c r="I15" s="133" t="s">
        <v>10</v>
      </c>
      <c r="J15" s="133"/>
      <c r="K15" s="133"/>
    </row>
    <row r="16" spans="1:11" x14ac:dyDescent="0.2">
      <c r="A16" s="52" t="s">
        <v>2</v>
      </c>
      <c r="B16" s="133"/>
      <c r="C16" s="133" t="s">
        <v>10</v>
      </c>
      <c r="D16" s="133"/>
      <c r="E16" s="133"/>
      <c r="F16" s="133"/>
      <c r="G16" s="133"/>
      <c r="H16" s="133" t="s">
        <v>10</v>
      </c>
      <c r="I16" s="133" t="s">
        <v>10</v>
      </c>
      <c r="J16" s="133"/>
      <c r="K16" s="133"/>
    </row>
    <row r="17" spans="1:11" x14ac:dyDescent="0.2">
      <c r="A17" s="52" t="s">
        <v>175</v>
      </c>
      <c r="B17" s="133"/>
      <c r="C17" s="133" t="s">
        <v>10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8</v>
      </c>
      <c r="B18" s="133" t="s">
        <v>10</v>
      </c>
      <c r="C18" s="133"/>
      <c r="D18" s="133"/>
      <c r="E18" s="133"/>
      <c r="F18" s="133" t="s">
        <v>10</v>
      </c>
      <c r="G18" s="133"/>
      <c r="H18" s="133"/>
      <c r="I18" s="133"/>
      <c r="J18" s="133"/>
      <c r="K18" s="133"/>
    </row>
    <row r="19" spans="1:11" x14ac:dyDescent="0.2">
      <c r="A19" s="52" t="s">
        <v>11</v>
      </c>
      <c r="B19" s="133" t="s">
        <v>10</v>
      </c>
      <c r="C19" s="133"/>
      <c r="D19" s="133"/>
      <c r="E19" s="133"/>
      <c r="F19" s="133" t="s">
        <v>10</v>
      </c>
      <c r="G19" s="133"/>
      <c r="H19" s="133"/>
      <c r="I19" s="133"/>
      <c r="J19" s="133"/>
      <c r="K19" s="133"/>
    </row>
    <row r="20" spans="1:11" x14ac:dyDescent="0.2">
      <c r="A20" s="52" t="s">
        <v>12</v>
      </c>
      <c r="B20" s="133" t="s">
        <v>10</v>
      </c>
      <c r="C20" s="133"/>
      <c r="D20" s="133"/>
      <c r="E20" s="133"/>
      <c r="F20" s="133" t="s">
        <v>10</v>
      </c>
      <c r="G20" s="133"/>
      <c r="H20" s="133"/>
      <c r="I20" s="133"/>
      <c r="J20" s="133"/>
      <c r="K20" s="133"/>
    </row>
    <row r="21" spans="1:11" x14ac:dyDescent="0.2">
      <c r="A21" s="52" t="s">
        <v>176</v>
      </c>
      <c r="B21" s="133"/>
      <c r="C21" s="133"/>
      <c r="D21" s="133"/>
      <c r="E21" s="133"/>
      <c r="F21" s="133"/>
      <c r="G21" s="133"/>
      <c r="H21" s="133" t="s">
        <v>10</v>
      </c>
      <c r="I21" s="133" t="s">
        <v>10</v>
      </c>
      <c r="J21" s="133"/>
      <c r="K21" s="133"/>
    </row>
    <row r="22" spans="1:11" x14ac:dyDescent="0.2">
      <c r="A22" s="52" t="s">
        <v>177</v>
      </c>
      <c r="B22" s="133" t="s">
        <v>10</v>
      </c>
      <c r="C22" s="133" t="s">
        <v>10</v>
      </c>
      <c r="D22" s="133" t="s">
        <v>10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178</v>
      </c>
      <c r="B23" s="133"/>
      <c r="C23" s="133" t="s">
        <v>10</v>
      </c>
      <c r="D23" s="133"/>
      <c r="E23" s="133"/>
      <c r="F23" s="133"/>
      <c r="G23" s="133"/>
      <c r="H23" s="133"/>
      <c r="I23" s="133" t="s">
        <v>10</v>
      </c>
      <c r="J23" s="133"/>
      <c r="K23" s="133"/>
    </row>
    <row r="24" spans="1:11" x14ac:dyDescent="0.2">
      <c r="A24" s="52" t="s">
        <v>179</v>
      </c>
      <c r="B24" s="133"/>
      <c r="C24" s="133"/>
      <c r="D24" s="133"/>
      <c r="E24" s="133"/>
      <c r="F24" s="133"/>
      <c r="G24" s="133"/>
      <c r="H24" s="133" t="s">
        <v>10</v>
      </c>
      <c r="I24" s="133"/>
      <c r="J24" s="133"/>
      <c r="K24" s="133"/>
    </row>
    <row r="25" spans="1:11" x14ac:dyDescent="0.2">
      <c r="A25" s="52" t="s">
        <v>180</v>
      </c>
      <c r="B25" s="133"/>
      <c r="C25" s="133"/>
      <c r="D25" s="133"/>
      <c r="E25" s="133"/>
      <c r="F25" s="133"/>
      <c r="G25" s="133"/>
      <c r="H25" s="133" t="s">
        <v>10</v>
      </c>
      <c r="I25" s="133"/>
      <c r="J25" s="133"/>
      <c r="K25" s="133"/>
    </row>
    <row r="26" spans="1:11" x14ac:dyDescent="0.2">
      <c r="A26" s="52" t="s">
        <v>181</v>
      </c>
      <c r="B26" s="133"/>
      <c r="C26" s="133" t="s">
        <v>10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182</v>
      </c>
      <c r="B27" s="133"/>
      <c r="C27" s="133" t="s">
        <v>10</v>
      </c>
      <c r="D27" s="133"/>
      <c r="E27" s="133"/>
      <c r="F27" s="133"/>
      <c r="G27" s="133"/>
      <c r="H27" s="133"/>
      <c r="I27" s="133" t="s">
        <v>10</v>
      </c>
      <c r="J27" s="133"/>
      <c r="K27" s="133"/>
    </row>
    <row r="28" spans="1:11" x14ac:dyDescent="0.2">
      <c r="A28" s="52" t="s">
        <v>183</v>
      </c>
      <c r="B28" s="133"/>
      <c r="C28" s="133"/>
      <c r="D28" s="133"/>
      <c r="E28" s="133"/>
      <c r="F28" s="133"/>
      <c r="G28" s="133"/>
      <c r="H28" s="133" t="s">
        <v>10</v>
      </c>
      <c r="I28" s="133"/>
      <c r="J28" s="133"/>
      <c r="K28" s="133"/>
    </row>
    <row r="29" spans="1:11" x14ac:dyDescent="0.2">
      <c r="A29" s="52" t="s">
        <v>184</v>
      </c>
      <c r="B29" s="133" t="s">
        <v>10</v>
      </c>
      <c r="C29" s="133"/>
      <c r="D29" s="133" t="s">
        <v>10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154</v>
      </c>
      <c r="B30" s="133"/>
      <c r="C30" s="133"/>
      <c r="D30" s="133"/>
      <c r="E30" s="133" t="s">
        <v>10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185</v>
      </c>
      <c r="B31" s="133"/>
      <c r="C31" s="133"/>
      <c r="D31" s="133"/>
      <c r="E31" s="133"/>
      <c r="F31" s="133"/>
      <c r="G31" s="133" t="s">
        <v>10</v>
      </c>
      <c r="H31" s="133" t="s">
        <v>10</v>
      </c>
      <c r="I31" s="133"/>
      <c r="J31" s="133"/>
      <c r="K31" s="133"/>
    </row>
    <row r="32" spans="1:11" x14ac:dyDescent="0.2">
      <c r="A32" s="52" t="s">
        <v>186</v>
      </c>
      <c r="B32" s="133"/>
      <c r="C32" s="133"/>
      <c r="D32" s="133"/>
      <c r="E32" s="133"/>
      <c r="F32" s="133"/>
      <c r="G32" s="133" t="s">
        <v>10</v>
      </c>
      <c r="H32" s="133" t="s">
        <v>10</v>
      </c>
      <c r="I32" s="133"/>
      <c r="J32" s="133"/>
      <c r="K32" s="133"/>
    </row>
    <row r="33" spans="1:11" x14ac:dyDescent="0.2">
      <c r="A33" s="52" t="s">
        <v>187</v>
      </c>
      <c r="B33" s="133"/>
      <c r="C33" s="133"/>
      <c r="D33" s="133"/>
      <c r="E33" s="133"/>
      <c r="F33" s="133"/>
      <c r="G33" s="133" t="s">
        <v>10</v>
      </c>
      <c r="H33" s="133" t="s">
        <v>10</v>
      </c>
      <c r="I33" s="133"/>
      <c r="J33" s="133"/>
      <c r="K33" s="133"/>
    </row>
    <row r="34" spans="1:11" x14ac:dyDescent="0.2">
      <c r="A34" s="52" t="s">
        <v>188</v>
      </c>
      <c r="B34" s="133"/>
      <c r="C34" s="133"/>
      <c r="D34" s="133"/>
      <c r="E34" s="133"/>
      <c r="F34" s="133"/>
      <c r="G34" s="133" t="s">
        <v>10</v>
      </c>
      <c r="H34" s="133" t="s">
        <v>10</v>
      </c>
      <c r="I34" s="133"/>
      <c r="J34" s="133"/>
      <c r="K34" s="133"/>
    </row>
    <row r="35" spans="1:11" x14ac:dyDescent="0.2">
      <c r="A35" s="52" t="s">
        <v>189</v>
      </c>
      <c r="B35" s="133"/>
      <c r="C35" s="133"/>
      <c r="D35" s="133"/>
      <c r="E35" s="133"/>
      <c r="F35" s="133"/>
      <c r="G35" s="133" t="s">
        <v>10</v>
      </c>
      <c r="H35" s="133" t="s">
        <v>10</v>
      </c>
      <c r="I35" s="133"/>
      <c r="J35" s="133"/>
      <c r="K35" s="133"/>
    </row>
    <row r="36" spans="1:11" x14ac:dyDescent="0.2">
      <c r="A36" s="52" t="s">
        <v>190</v>
      </c>
      <c r="B36" s="133"/>
      <c r="C36" s="133"/>
      <c r="D36" s="133"/>
      <c r="E36" s="133"/>
      <c r="F36" s="133"/>
      <c r="G36" s="133" t="s">
        <v>10</v>
      </c>
      <c r="H36" s="133" t="s">
        <v>10</v>
      </c>
      <c r="I36" s="133"/>
      <c r="J36" s="133"/>
      <c r="K36" s="133"/>
    </row>
    <row r="37" spans="1:11" x14ac:dyDescent="0.2">
      <c r="A37" s="52" t="s">
        <v>191</v>
      </c>
      <c r="B37" s="133"/>
      <c r="C37" s="133"/>
      <c r="D37" s="133"/>
      <c r="E37" s="133"/>
      <c r="F37" s="133"/>
      <c r="G37" s="133"/>
      <c r="H37" s="133" t="s">
        <v>10</v>
      </c>
      <c r="I37" s="133"/>
      <c r="J37" s="133"/>
      <c r="K37" s="133"/>
    </row>
    <row r="38" spans="1:11" x14ac:dyDescent="0.2">
      <c r="A38" s="52" t="s">
        <v>192</v>
      </c>
      <c r="B38" s="133" t="s">
        <v>10</v>
      </c>
      <c r="C38" s="133"/>
      <c r="D38" s="133"/>
      <c r="E38" s="133"/>
      <c r="F38" s="133"/>
      <c r="G38" s="133" t="s">
        <v>10</v>
      </c>
      <c r="H38" s="133" t="s">
        <v>10</v>
      </c>
      <c r="I38" s="133"/>
      <c r="J38" s="133"/>
      <c r="K38" s="133"/>
    </row>
  </sheetData>
  <sheetProtection algorithmName="SHA-512" hashValue="Wp9h/J6m4jRCMUmQqrrjrphylg9JtLqWRtqJdHWPMIyZ0X8PvGuZqAEYeS6EvmVQA+h4iN6xF2W4nNY/SJkudg==" saltValue="iaBMCd6k3aKTknwRTsND9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219</v>
      </c>
      <c r="B1" s="35" t="s">
        <v>215</v>
      </c>
      <c r="C1" s="35" t="s">
        <v>124</v>
      </c>
      <c r="D1" s="35" t="s">
        <v>216</v>
      </c>
      <c r="E1" s="35" t="s">
        <v>217</v>
      </c>
      <c r="F1" s="35" t="s">
        <v>131</v>
      </c>
      <c r="G1" s="35" t="s">
        <v>90</v>
      </c>
      <c r="H1" s="35" t="s">
        <v>47</v>
      </c>
      <c r="I1" s="35" t="s">
        <v>218</v>
      </c>
      <c r="J1" s="35" t="s">
        <v>40</v>
      </c>
      <c r="K1" s="35" t="s">
        <v>71</v>
      </c>
    </row>
    <row r="2" spans="1:11" x14ac:dyDescent="0.2">
      <c r="A2" s="35" t="s">
        <v>112</v>
      </c>
      <c r="B2" s="133" t="s">
        <v>10</v>
      </c>
      <c r="C2" s="133" t="s">
        <v>10</v>
      </c>
      <c r="D2" s="133" t="s">
        <v>10</v>
      </c>
      <c r="E2" s="133" t="s">
        <v>10</v>
      </c>
      <c r="F2" s="133" t="s">
        <v>10</v>
      </c>
      <c r="G2" s="133" t="s">
        <v>10</v>
      </c>
      <c r="H2" s="133" t="s">
        <v>10</v>
      </c>
      <c r="I2" s="133"/>
      <c r="J2" s="133"/>
      <c r="K2" s="133"/>
    </row>
    <row r="3" spans="1:11" x14ac:dyDescent="0.2">
      <c r="A3" s="35" t="s">
        <v>99</v>
      </c>
      <c r="B3" s="133" t="s">
        <v>10</v>
      </c>
      <c r="C3" s="133" t="s">
        <v>10</v>
      </c>
      <c r="D3" s="133" t="s">
        <v>10</v>
      </c>
      <c r="E3" s="133" t="s">
        <v>10</v>
      </c>
      <c r="F3" s="133" t="s">
        <v>10</v>
      </c>
      <c r="G3" s="133" t="s">
        <v>10</v>
      </c>
      <c r="H3" s="133" t="s">
        <v>10</v>
      </c>
      <c r="I3" s="133"/>
      <c r="J3" s="133"/>
      <c r="K3" s="133"/>
    </row>
    <row r="4" spans="1:11" x14ac:dyDescent="0.2">
      <c r="A4" s="35" t="s">
        <v>100</v>
      </c>
      <c r="B4" s="133" t="s">
        <v>10</v>
      </c>
      <c r="C4" s="133" t="s">
        <v>10</v>
      </c>
      <c r="D4" s="133" t="s">
        <v>10</v>
      </c>
      <c r="E4" s="133" t="s">
        <v>10</v>
      </c>
      <c r="F4" s="133" t="s">
        <v>10</v>
      </c>
      <c r="G4" s="133" t="s">
        <v>10</v>
      </c>
      <c r="H4" s="133" t="s">
        <v>10</v>
      </c>
      <c r="I4" s="133"/>
      <c r="J4" s="133"/>
      <c r="K4" s="133"/>
    </row>
    <row r="5" spans="1:11" x14ac:dyDescent="0.2">
      <c r="A5" s="35" t="s">
        <v>101</v>
      </c>
      <c r="B5" s="133" t="s">
        <v>10</v>
      </c>
      <c r="C5" s="133" t="s">
        <v>10</v>
      </c>
      <c r="D5" s="133" t="s">
        <v>10</v>
      </c>
      <c r="E5" s="133" t="s">
        <v>10</v>
      </c>
      <c r="F5" s="133" t="s">
        <v>10</v>
      </c>
      <c r="G5" s="133" t="s">
        <v>10</v>
      </c>
      <c r="H5" s="133" t="s">
        <v>10</v>
      </c>
      <c r="I5" s="133"/>
      <c r="J5" s="133"/>
      <c r="K5" s="133"/>
    </row>
    <row r="6" spans="1:11" x14ac:dyDescent="0.2">
      <c r="A6" s="35" t="s">
        <v>102</v>
      </c>
      <c r="B6" s="133" t="s">
        <v>10</v>
      </c>
      <c r="C6" s="133" t="s">
        <v>10</v>
      </c>
      <c r="D6" s="133" t="s">
        <v>10</v>
      </c>
      <c r="E6" s="133" t="s">
        <v>10</v>
      </c>
      <c r="F6" s="133" t="s">
        <v>10</v>
      </c>
      <c r="G6" s="133" t="s">
        <v>10</v>
      </c>
      <c r="H6" s="133" t="s">
        <v>10</v>
      </c>
      <c r="I6" s="133"/>
      <c r="J6" s="133"/>
      <c r="K6" s="133"/>
    </row>
    <row r="7" spans="1:11" x14ac:dyDescent="0.2">
      <c r="A7" s="35" t="s">
        <v>125</v>
      </c>
      <c r="B7" s="133"/>
      <c r="C7" s="133" t="s">
        <v>10</v>
      </c>
      <c r="D7" s="133"/>
      <c r="E7" s="133"/>
      <c r="F7" s="133"/>
      <c r="G7" s="133"/>
      <c r="H7" s="133" t="s">
        <v>10</v>
      </c>
      <c r="I7" s="133" t="s">
        <v>10</v>
      </c>
      <c r="J7" s="133"/>
      <c r="K7" s="133"/>
    </row>
    <row r="8" spans="1:11" x14ac:dyDescent="0.2">
      <c r="A8" s="35" t="s">
        <v>126</v>
      </c>
      <c r="B8" s="133"/>
      <c r="C8" s="133" t="s">
        <v>10</v>
      </c>
      <c r="D8" s="133"/>
      <c r="E8" s="133"/>
      <c r="F8" s="133"/>
      <c r="G8" s="133"/>
      <c r="H8" s="133" t="s">
        <v>10</v>
      </c>
      <c r="I8" s="133" t="s">
        <v>10</v>
      </c>
      <c r="J8" s="133"/>
      <c r="K8" s="133"/>
    </row>
    <row r="9" spans="1:11" x14ac:dyDescent="0.2">
      <c r="A9" s="35" t="s">
        <v>127</v>
      </c>
      <c r="B9" s="133"/>
      <c r="C9" s="133" t="s">
        <v>10</v>
      </c>
      <c r="D9" s="133"/>
      <c r="E9" s="133"/>
      <c r="F9" s="133"/>
      <c r="G9" s="133"/>
      <c r="H9" s="133" t="s">
        <v>10</v>
      </c>
      <c r="I9" s="133" t="s">
        <v>10</v>
      </c>
      <c r="J9" s="133"/>
      <c r="K9" s="133"/>
    </row>
    <row r="10" spans="1:11" x14ac:dyDescent="0.2">
      <c r="A10" s="35" t="s">
        <v>128</v>
      </c>
      <c r="B10" s="133"/>
      <c r="C10" s="133" t="s">
        <v>10</v>
      </c>
      <c r="D10" s="133"/>
      <c r="E10" s="133"/>
      <c r="F10" s="133"/>
      <c r="G10" s="133"/>
      <c r="H10" s="133" t="s">
        <v>10</v>
      </c>
      <c r="I10" s="133" t="s">
        <v>10</v>
      </c>
      <c r="J10" s="133"/>
      <c r="K10" s="133"/>
    </row>
    <row r="11" spans="1:11" x14ac:dyDescent="0.2">
      <c r="A11" s="35" t="s">
        <v>72</v>
      </c>
      <c r="B11" s="133"/>
      <c r="C11" s="133" t="s">
        <v>10</v>
      </c>
      <c r="D11" s="133"/>
      <c r="E11" s="133"/>
      <c r="F11" s="133"/>
      <c r="G11" s="133"/>
      <c r="H11" s="133"/>
      <c r="I11" s="133"/>
      <c r="J11" s="133" t="s">
        <v>10</v>
      </c>
      <c r="K11" s="133" t="s">
        <v>10</v>
      </c>
    </row>
    <row r="12" spans="1:11" x14ac:dyDescent="0.2">
      <c r="A12" s="35" t="s">
        <v>73</v>
      </c>
      <c r="B12" s="133"/>
      <c r="C12" s="133" t="s">
        <v>10</v>
      </c>
      <c r="D12" s="133"/>
      <c r="E12" s="133"/>
      <c r="F12" s="133"/>
      <c r="G12" s="133"/>
      <c r="H12" s="133"/>
      <c r="I12" s="133"/>
      <c r="J12" s="133"/>
      <c r="K12" s="133" t="s">
        <v>10</v>
      </c>
    </row>
    <row r="13" spans="1:11" x14ac:dyDescent="0.2">
      <c r="A13" s="35" t="s">
        <v>74</v>
      </c>
      <c r="B13" s="133"/>
      <c r="C13" s="133" t="s">
        <v>10</v>
      </c>
      <c r="D13" s="133"/>
      <c r="E13" s="133"/>
      <c r="F13" s="133"/>
      <c r="G13" s="133"/>
      <c r="H13" s="133"/>
      <c r="I13" s="133"/>
      <c r="J13" s="133"/>
      <c r="K13" s="133" t="s">
        <v>10</v>
      </c>
    </row>
    <row r="14" spans="1:11" x14ac:dyDescent="0.2">
      <c r="A14" s="35" t="s">
        <v>75</v>
      </c>
      <c r="B14" s="133"/>
      <c r="C14" s="133" t="s">
        <v>10</v>
      </c>
      <c r="D14" s="133"/>
      <c r="E14" s="133"/>
      <c r="F14" s="133"/>
      <c r="G14" s="133"/>
      <c r="H14" s="133"/>
      <c r="I14" s="133"/>
      <c r="J14" s="133"/>
      <c r="K14" s="133" t="s">
        <v>10</v>
      </c>
    </row>
  </sheetData>
  <sheetProtection algorithmName="SHA-512" hashValue="kmyrqs26ErH1sgrTX8tvscNC3XtUORv/50vGMZFqnxTRVCa+gvdpA9OCOX9pSQOBRhN2VeoiHu/LbngPYPmIzw==" saltValue="+h4ai7/f2bj4Vfy6nMZl2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220</v>
      </c>
      <c r="B1" s="40" t="s">
        <v>148</v>
      </c>
      <c r="C1" s="40" t="s">
        <v>157</v>
      </c>
      <c r="D1" s="40" t="s">
        <v>112</v>
      </c>
      <c r="E1" s="40" t="s">
        <v>99</v>
      </c>
      <c r="F1" s="40" t="s">
        <v>100</v>
      </c>
      <c r="G1" s="40" t="s">
        <v>101</v>
      </c>
      <c r="H1" s="94" t="s">
        <v>102</v>
      </c>
    </row>
    <row r="2" spans="1:10" x14ac:dyDescent="0.2">
      <c r="A2" s="40" t="s">
        <v>221</v>
      </c>
      <c r="B2" s="138" t="s">
        <v>103</v>
      </c>
      <c r="C2" s="35" t="s">
        <v>149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38"/>
      <c r="C3" s="35" t="s">
        <v>150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38"/>
      <c r="C4" s="35" t="s">
        <v>151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38" t="s">
        <v>112</v>
      </c>
      <c r="C5" s="35" t="s">
        <v>149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38"/>
      <c r="C6" s="35" t="s">
        <v>150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38"/>
      <c r="C7" s="35" t="s">
        <v>151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38" t="s">
        <v>99</v>
      </c>
      <c r="C8" s="35" t="s">
        <v>149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38"/>
      <c r="C9" s="35" t="s">
        <v>150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38"/>
      <c r="C10" s="35" t="s">
        <v>151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38" t="s">
        <v>100</v>
      </c>
      <c r="C11" s="35" t="s">
        <v>149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38"/>
      <c r="C12" s="35" t="s">
        <v>150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38"/>
      <c r="C13" s="35" t="s">
        <v>151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38" t="s">
        <v>101</v>
      </c>
      <c r="C14" s="35" t="s">
        <v>149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38"/>
      <c r="C15" s="35" t="s">
        <v>150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38"/>
      <c r="C16" s="35" t="s">
        <v>151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152</v>
      </c>
      <c r="C17" s="35" t="s">
        <v>151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222</v>
      </c>
      <c r="B19" s="138" t="s">
        <v>103</v>
      </c>
      <c r="C19" s="35" t="s">
        <v>149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38"/>
      <c r="C20" s="35" t="s">
        <v>150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38"/>
      <c r="C21" s="35" t="s">
        <v>151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38" t="s">
        <v>112</v>
      </c>
      <c r="C22" s="35" t="s">
        <v>149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38"/>
      <c r="C23" s="35" t="s">
        <v>150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38"/>
      <c r="C24" s="35" t="s">
        <v>151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38" t="s">
        <v>99</v>
      </c>
      <c r="C25" s="35" t="s">
        <v>149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38"/>
      <c r="C26" s="35" t="s">
        <v>150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38"/>
      <c r="C27" s="35" t="s">
        <v>151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38" t="s">
        <v>100</v>
      </c>
      <c r="C28" s="35" t="s">
        <v>149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38"/>
      <c r="C29" s="35" t="s">
        <v>150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38"/>
      <c r="C30" s="35" t="s">
        <v>151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38" t="s">
        <v>101</v>
      </c>
      <c r="C31" s="35" t="s">
        <v>149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38"/>
      <c r="C32" s="35" t="s">
        <v>150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38"/>
      <c r="C33" s="35" t="s">
        <v>151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152</v>
      </c>
      <c r="C34" s="35" t="s">
        <v>151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223</v>
      </c>
      <c r="B36" s="138" t="s">
        <v>103</v>
      </c>
      <c r="C36" s="35" t="s">
        <v>149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38"/>
      <c r="C37" s="35" t="s">
        <v>150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38"/>
      <c r="C38" s="35" t="s">
        <v>151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38" t="s">
        <v>112</v>
      </c>
      <c r="C39" s="35" t="s">
        <v>149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38"/>
      <c r="C40" s="35" t="s">
        <v>150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38"/>
      <c r="C41" s="35" t="s">
        <v>151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38" t="s">
        <v>99</v>
      </c>
      <c r="C42" s="35" t="s">
        <v>149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38"/>
      <c r="C43" s="35" t="s">
        <v>150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38"/>
      <c r="C44" s="35" t="s">
        <v>151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38" t="s">
        <v>100</v>
      </c>
      <c r="C45" s="35" t="s">
        <v>149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38"/>
      <c r="C46" s="35" t="s">
        <v>150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38"/>
      <c r="C47" s="35" t="s">
        <v>151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38" t="s">
        <v>101</v>
      </c>
      <c r="C48" s="35" t="s">
        <v>149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">
      <c r="B49" s="138"/>
      <c r="C49" s="35" t="s">
        <v>150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">
      <c r="B50" s="138"/>
      <c r="C50" s="35" t="s">
        <v>151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">
      <c r="B51" s="98" t="s">
        <v>152</v>
      </c>
      <c r="C51" s="35" t="s">
        <v>151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NSipKJHBOoK+A7vxhduBfj53cp5ZI4AxUH/lFLQaRrpUyUklTrhC5FCgmzJfdXjetn7HRoSJNjdtshLRPi9PNw==" saltValue="PmlK/NUVxj4ZQ+bI9VL5/A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79</v>
      </c>
      <c r="B1" s="25" t="s">
        <v>71</v>
      </c>
      <c r="C1" s="23" t="s">
        <v>72</v>
      </c>
      <c r="D1" s="23" t="s">
        <v>73</v>
      </c>
      <c r="E1" s="23" t="s">
        <v>74</v>
      </c>
      <c r="F1" s="23" t="s">
        <v>75</v>
      </c>
      <c r="G1" s="23" t="s">
        <v>76</v>
      </c>
      <c r="H1" s="23" t="s">
        <v>77</v>
      </c>
      <c r="I1" s="23" t="s">
        <v>78</v>
      </c>
    </row>
    <row r="2" spans="1:9" ht="15.75" customHeight="1" x14ac:dyDescent="0.2">
      <c r="A2" s="7">
        <f>start_year</f>
        <v>2017</v>
      </c>
      <c r="B2" s="73"/>
      <c r="C2" s="74"/>
      <c r="D2" s="74"/>
      <c r="E2" s="74"/>
      <c r="F2" s="74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">
      <c r="A3" s="7">
        <f t="shared" ref="A3:A40" si="2">IF($A$2+ROW(A3)-2&lt;=end_year,A2+1,"")</f>
        <v>2018</v>
      </c>
      <c r="B3" s="73"/>
      <c r="C3" s="74"/>
      <c r="D3" s="74"/>
      <c r="E3" s="74"/>
      <c r="F3" s="74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">
      <c r="A4" s="7">
        <f t="shared" si="2"/>
        <v>2019</v>
      </c>
      <c r="B4" s="73"/>
      <c r="C4" s="74"/>
      <c r="D4" s="74"/>
      <c r="E4" s="74"/>
      <c r="F4" s="74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">
      <c r="A5" s="7">
        <f t="shared" si="2"/>
        <v>2020</v>
      </c>
      <c r="B5" s="73"/>
      <c r="C5" s="74"/>
      <c r="D5" s="74"/>
      <c r="E5" s="74"/>
      <c r="F5" s="74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">
      <c r="A6" s="7">
        <f t="shared" si="2"/>
        <v>2021</v>
      </c>
      <c r="B6" s="73"/>
      <c r="C6" s="74"/>
      <c r="D6" s="74"/>
      <c r="E6" s="74"/>
      <c r="F6" s="74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">
      <c r="A7" s="7">
        <f t="shared" si="2"/>
        <v>2022</v>
      </c>
      <c r="B7" s="73"/>
      <c r="C7" s="74"/>
      <c r="D7" s="74"/>
      <c r="E7" s="74"/>
      <c r="F7" s="74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">
      <c r="A8" s="7">
        <f t="shared" si="2"/>
        <v>2023</v>
      </c>
      <c r="B8" s="73"/>
      <c r="C8" s="74"/>
      <c r="D8" s="74"/>
      <c r="E8" s="74"/>
      <c r="F8" s="74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">
      <c r="A9" s="7">
        <f t="shared" si="2"/>
        <v>2024</v>
      </c>
      <c r="B9" s="73"/>
      <c r="C9" s="74"/>
      <c r="D9" s="74"/>
      <c r="E9" s="74"/>
      <c r="F9" s="74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">
      <c r="A10" s="7">
        <f t="shared" si="2"/>
        <v>2025</v>
      </c>
      <c r="B10" s="73"/>
      <c r="C10" s="74"/>
      <c r="D10" s="74"/>
      <c r="E10" s="74"/>
      <c r="F10" s="74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">
      <c r="A11" s="7">
        <f t="shared" si="2"/>
        <v>2026</v>
      </c>
      <c r="B11" s="73"/>
      <c r="C11" s="74"/>
      <c r="D11" s="74"/>
      <c r="E11" s="74"/>
      <c r="F11" s="74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">
      <c r="A12" s="7">
        <f t="shared" si="2"/>
        <v>2027</v>
      </c>
      <c r="B12" s="73"/>
      <c r="C12" s="74"/>
      <c r="D12" s="74"/>
      <c r="E12" s="74"/>
      <c r="F12" s="74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">
      <c r="A13" s="7">
        <f t="shared" si="2"/>
        <v>2028</v>
      </c>
      <c r="B13" s="73"/>
      <c r="C13" s="74"/>
      <c r="D13" s="74"/>
      <c r="E13" s="74"/>
      <c r="F13" s="74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">
      <c r="A14" s="7">
        <f t="shared" si="2"/>
        <v>2029</v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">
      <c r="A15" s="7">
        <f t="shared" si="2"/>
        <v>2030</v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Y9vaKTD7weNTFSA2qsgwOIb6FFXu0jZpHShAOxjHEb5FNIxKM13YpmgTdzagLqjjaQxMRHDbGcZDYYWAKXDVkg==" saltValue="ueKi1ntFyjYt20ft8gPJ/A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224</v>
      </c>
    </row>
    <row r="2" spans="1:7" ht="15.75" customHeight="1" x14ac:dyDescent="0.2">
      <c r="B2" s="101"/>
      <c r="C2" s="102" t="s">
        <v>58</v>
      </c>
      <c r="D2" s="103" t="s">
        <v>57</v>
      </c>
      <c r="E2" s="103" t="s">
        <v>56</v>
      </c>
      <c r="F2" s="103" t="s">
        <v>55</v>
      </c>
    </row>
    <row r="3" spans="1:7" ht="15.75" customHeight="1" x14ac:dyDescent="0.2">
      <c r="A3" s="40" t="s">
        <v>225</v>
      </c>
      <c r="B3" s="104"/>
      <c r="C3" s="105"/>
      <c r="D3" s="106"/>
      <c r="E3" s="106"/>
      <c r="F3" s="106"/>
    </row>
    <row r="4" spans="1:7" ht="15.75" customHeight="1" x14ac:dyDescent="0.2">
      <c r="B4" s="107" t="s">
        <v>41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42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43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232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226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227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228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230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231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81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82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83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84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85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86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88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8" spans="1:7" ht="15.75" customHeight="1" x14ac:dyDescent="0.2">
      <c r="B28" s="40"/>
    </row>
  </sheetData>
  <sheetProtection algorithmName="SHA-512" hashValue="8stTKf8YHTVdbxiiPPR7IoBNR68bIejoYV4HHlGdWHhu+OEgnMHvcOnBgSVKxyWin3xpsLDyo/MGeeKmrm/LCA==" saltValue="1bZzbqM2D5W25eCe8RKxe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94" zoomScaleNormal="100" workbookViewId="0">
      <selection activeCell="F8" sqref="F8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233</v>
      </c>
    </row>
    <row r="2" spans="1:16" x14ac:dyDescent="0.2">
      <c r="A2" s="118" t="s">
        <v>215</v>
      </c>
      <c r="B2" s="119" t="s">
        <v>234</v>
      </c>
      <c r="C2" s="119" t="s">
        <v>235</v>
      </c>
      <c r="D2" s="103" t="s">
        <v>112</v>
      </c>
      <c r="E2" s="103" t="s">
        <v>99</v>
      </c>
      <c r="F2" s="103" t="s">
        <v>100</v>
      </c>
      <c r="G2" s="103" t="s">
        <v>101</v>
      </c>
      <c r="H2" s="103" t="s">
        <v>102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90</v>
      </c>
      <c r="C3" s="43" t="s">
        <v>14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236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237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238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91</v>
      </c>
      <c r="C7" s="43" t="s">
        <v>14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236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237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238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93</v>
      </c>
      <c r="C11" s="43" t="s">
        <v>14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236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237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238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94</v>
      </c>
      <c r="C15" s="43" t="s">
        <v>14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236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237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238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92</v>
      </c>
      <c r="C19" s="43" t="s">
        <v>14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236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237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238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98</v>
      </c>
      <c r="C23" s="43" t="s">
        <v>14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236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237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238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247</v>
      </c>
    </row>
    <row r="29" spans="1:16" s="36" customFormat="1" x14ac:dyDescent="0.2">
      <c r="A29" s="121" t="s">
        <v>248</v>
      </c>
      <c r="B29" s="94" t="s">
        <v>234</v>
      </c>
      <c r="C29" s="94" t="s">
        <v>239</v>
      </c>
      <c r="D29" s="103" t="s">
        <v>112</v>
      </c>
      <c r="E29" s="103" t="s">
        <v>99</v>
      </c>
      <c r="F29" s="103" t="s">
        <v>100</v>
      </c>
      <c r="G29" s="103" t="s">
        <v>101</v>
      </c>
      <c r="H29" s="103" t="s">
        <v>102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90</v>
      </c>
      <c r="C30" s="43" t="s">
        <v>14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236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196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195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91</v>
      </c>
      <c r="C34" s="43" t="s">
        <v>14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236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196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195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93</v>
      </c>
      <c r="C38" s="43" t="s">
        <v>14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236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196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195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94</v>
      </c>
      <c r="C42" s="43" t="s">
        <v>14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236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196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195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92</v>
      </c>
      <c r="C46" s="43" t="s">
        <v>14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236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196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195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98</v>
      </c>
      <c r="C50" s="43" t="s">
        <v>14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236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196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195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240</v>
      </c>
    </row>
    <row r="56" spans="1:16" s="36" customFormat="1" ht="25.5" x14ac:dyDescent="0.2">
      <c r="A56" s="121" t="s">
        <v>124</v>
      </c>
      <c r="B56" s="94" t="s">
        <v>234</v>
      </c>
      <c r="C56" s="123" t="s">
        <v>241</v>
      </c>
      <c r="D56" s="103" t="s">
        <v>125</v>
      </c>
      <c r="E56" s="103" t="s">
        <v>126</v>
      </c>
      <c r="F56" s="103" t="s">
        <v>127</v>
      </c>
      <c r="G56" s="103" t="s">
        <v>128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104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105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106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244</v>
      </c>
    </row>
    <row r="65" spans="1:16" s="36" customFormat="1" ht="25.5" x14ac:dyDescent="0.2">
      <c r="A65" s="121" t="s">
        <v>131</v>
      </c>
      <c r="B65" s="94" t="s">
        <v>234</v>
      </c>
      <c r="C65" s="123" t="s">
        <v>245</v>
      </c>
      <c r="D65" s="103" t="s">
        <v>112</v>
      </c>
      <c r="E65" s="103" t="s">
        <v>99</v>
      </c>
      <c r="F65" s="103" t="s">
        <v>100</v>
      </c>
      <c r="G65" s="103" t="s">
        <v>101</v>
      </c>
      <c r="H65" s="124" t="s">
        <v>102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81</v>
      </c>
      <c r="C66" s="43" t="s">
        <v>132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133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134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82</v>
      </c>
      <c r="C70" s="43" t="s">
        <v>132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133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134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83</v>
      </c>
      <c r="C74" s="43" t="s">
        <v>132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133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134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85</v>
      </c>
      <c r="C78" s="43" t="s">
        <v>132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133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134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90</v>
      </c>
      <c r="C82" s="43" t="s">
        <v>132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133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134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91</v>
      </c>
      <c r="C86" s="43" t="s">
        <v>132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133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134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93</v>
      </c>
      <c r="C90" s="43" t="s">
        <v>132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133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134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92</v>
      </c>
      <c r="C94" s="43" t="s">
        <v>132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133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134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95</v>
      </c>
      <c r="C98" s="43" t="s">
        <v>132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133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134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246</v>
      </c>
    </row>
    <row r="104" spans="1:16" s="36" customFormat="1" ht="25.5" x14ac:dyDescent="0.2">
      <c r="A104" s="121" t="s">
        <v>90</v>
      </c>
      <c r="B104" s="126" t="s">
        <v>135</v>
      </c>
      <c r="C104" s="123" t="s">
        <v>245</v>
      </c>
      <c r="D104" s="103" t="s">
        <v>112</v>
      </c>
      <c r="E104" s="103" t="s">
        <v>99</v>
      </c>
      <c r="F104" s="103" t="s">
        <v>100</v>
      </c>
      <c r="G104" s="103" t="s">
        <v>101</v>
      </c>
      <c r="H104" s="124" t="s">
        <v>102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132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133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134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">
      <c r="A111" s="40"/>
    </row>
  </sheetData>
  <sheetProtection algorithmName="SHA-512" hashValue="XPB2ARhbgk7MxdxDTW6KpjlCfDU5NnnqBaM4xT7qUYDjm4uxxDaeG7aK24PDsiE/qJaPave5ijl+D3s63u81Ng==" saltValue="ZEY5UIYOtRDNpmRK3KQGn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D6" sqref="D6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222</v>
      </c>
    </row>
    <row r="2" spans="1:7" ht="14.25" customHeight="1" x14ac:dyDescent="0.2">
      <c r="A2" s="125" t="s">
        <v>0</v>
      </c>
      <c r="B2" s="119"/>
      <c r="C2" s="40" t="s">
        <v>112</v>
      </c>
      <c r="D2" s="40" t="s">
        <v>99</v>
      </c>
      <c r="E2" s="40" t="s">
        <v>100</v>
      </c>
      <c r="F2" s="40" t="s">
        <v>101</v>
      </c>
      <c r="G2" s="40" t="s">
        <v>102</v>
      </c>
    </row>
    <row r="3" spans="1:7" ht="14.25" customHeight="1" x14ac:dyDescent="0.2">
      <c r="B3" s="113" t="s">
        <v>249</v>
      </c>
      <c r="C3" s="136" t="s">
        <v>15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251</v>
      </c>
    </row>
    <row r="6" spans="1:7" ht="14.25" customHeight="1" x14ac:dyDescent="0.2">
      <c r="B6" s="117" t="s">
        <v>184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177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192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255</v>
      </c>
    </row>
    <row r="11" spans="1:7" ht="14.25" customHeight="1" x14ac:dyDescent="0.2">
      <c r="A11" s="104"/>
      <c r="B11" s="113" t="s">
        <v>176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252</v>
      </c>
    </row>
    <row r="14" spans="1:7" ht="14.25" customHeight="1" x14ac:dyDescent="0.2">
      <c r="A14" s="125" t="s">
        <v>248</v>
      </c>
      <c r="B14" s="117" t="s">
        <v>253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124</v>
      </c>
      <c r="B16" s="113" t="s">
        <v>254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"/>
    <row r="18" spans="1:6" s="100" customFormat="1" ht="14.25" customHeight="1" x14ac:dyDescent="0.2">
      <c r="A18" s="99" t="s">
        <v>257</v>
      </c>
    </row>
    <row r="19" spans="1:6" s="104" customFormat="1" ht="14.25" customHeight="1" x14ac:dyDescent="0.2">
      <c r="C19" s="56" t="s">
        <v>72</v>
      </c>
      <c r="D19" s="56" t="s">
        <v>73</v>
      </c>
      <c r="E19" s="56" t="s">
        <v>74</v>
      </c>
      <c r="F19" s="56" t="s">
        <v>75</v>
      </c>
    </row>
    <row r="20" spans="1:6" x14ac:dyDescent="0.2">
      <c r="B20" s="113" t="s">
        <v>165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JgKQHoXuJBu2JLVW/ANaqhnhNbe+lhtRu3Ibj/ylUdLyVqT2Tc7V0N4jaeLOEeFN8rzNAWQ6r4tATTDTN9O0bw==" saltValue="xGjCTUz9dP3e8dbLp5fQ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C11" sqref="C11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153</v>
      </c>
      <c r="B1" s="40"/>
      <c r="C1" s="40" t="s">
        <v>55</v>
      </c>
      <c r="D1" s="40" t="s">
        <v>57</v>
      </c>
      <c r="E1" s="40" t="s">
        <v>56</v>
      </c>
      <c r="F1" s="119" t="s">
        <v>58</v>
      </c>
    </row>
    <row r="2" spans="1:6" ht="15.75" customHeight="1" x14ac:dyDescent="0.2">
      <c r="A2" s="90" t="s">
        <v>161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173</v>
      </c>
      <c r="B4" s="90" t="s">
        <v>258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174</v>
      </c>
      <c r="B6" s="90" t="s">
        <v>258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178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182</v>
      </c>
      <c r="B12" s="90" t="s">
        <v>258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">
      <c r="A19" s="90"/>
    </row>
    <row r="20" spans="1:1" ht="15.75" customHeight="1" x14ac:dyDescent="0.2">
      <c r="A20" s="90"/>
    </row>
  </sheetData>
  <sheetProtection algorithmName="SHA-512" hashValue="b2SztFaTlXUDGE2v8zWqzTVNqy/K7V3mz7rzjxcYALz9bBEuVVlWNSZM4IcYfGLHwXKazitRH7NQIv/oX9Wctw==" saltValue="9HMrZeOTTP3YRxTS08Jzn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B1" workbookViewId="0">
      <selection activeCell="E11" sqref="E11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112</v>
      </c>
      <c r="D1" s="103" t="s">
        <v>99</v>
      </c>
      <c r="E1" s="103" t="s">
        <v>100</v>
      </c>
      <c r="F1" s="103" t="s">
        <v>101</v>
      </c>
      <c r="G1" s="103" t="s">
        <v>102</v>
      </c>
      <c r="H1" s="103" t="s">
        <v>72</v>
      </c>
      <c r="I1" s="103" t="s">
        <v>73</v>
      </c>
      <c r="J1" s="103" t="s">
        <v>74</v>
      </c>
      <c r="K1" s="103" t="s">
        <v>75</v>
      </c>
      <c r="L1" s="103" t="s">
        <v>125</v>
      </c>
      <c r="M1" s="103" t="s">
        <v>126</v>
      </c>
      <c r="N1" s="103" t="s">
        <v>127</v>
      </c>
      <c r="O1" s="103" t="s">
        <v>128</v>
      </c>
    </row>
    <row r="2" spans="1:15" x14ac:dyDescent="0.2">
      <c r="A2" s="40" t="s">
        <v>260</v>
      </c>
    </row>
    <row r="3" spans="1:15" x14ac:dyDescent="0.2">
      <c r="B3" s="59" t="s">
        <v>164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169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170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171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172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173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174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177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178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181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182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261</v>
      </c>
      <c r="B16" s="59"/>
    </row>
    <row r="17" spans="2:15" x14ac:dyDescent="0.2">
      <c r="B17" s="90" t="s">
        <v>166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">
      <c r="B18" s="90" t="s">
        <v>167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">
      <c r="B19" s="90" t="s">
        <v>168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GAhoGzN7+n+62hJQ9r9dFD1bcK3HETddiSR5roGDkkaCTMGWkQiplzk0wlTZ3AlaU5bpNVdFG1+6jUDJhRhqlQ==" saltValue="eBxcm20O37C9dlBR2O+A3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112</v>
      </c>
      <c r="D1" s="40" t="s">
        <v>99</v>
      </c>
      <c r="E1" s="40" t="s">
        <v>100</v>
      </c>
      <c r="F1" s="40" t="s">
        <v>101</v>
      </c>
      <c r="G1" s="40" t="s">
        <v>102</v>
      </c>
    </row>
    <row r="2" spans="1:7" x14ac:dyDescent="0.2">
      <c r="A2" s="40" t="s">
        <v>262</v>
      </c>
    </row>
    <row r="3" spans="1:7" x14ac:dyDescent="0.2">
      <c r="B3" s="59" t="s">
        <v>154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x14ac:dyDescent="0.2">
      <c r="A4" s="40" t="s">
        <v>263</v>
      </c>
      <c r="B4" s="59"/>
      <c r="C4" s="127"/>
      <c r="D4" s="127"/>
      <c r="E4" s="127"/>
      <c r="F4" s="127"/>
      <c r="G4" s="127"/>
    </row>
    <row r="5" spans="1:7" x14ac:dyDescent="0.2">
      <c r="B5" s="90" t="s">
        <v>158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w9/QLcEEH5HVxVJwvEUL65ChhN8NcdFvSf+sT5c0KEr6E+9TGpgnjiabIXnlpZzK7n9iif86OOo1Jm7w9t8qNA==" saltValue="xIakZg1pDt+XYsuAwbnUi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B28" zoomScale="111" workbookViewId="0">
      <selection activeCell="D38" sqref="D38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153</v>
      </c>
      <c r="B1" s="40" t="s">
        <v>264</v>
      </c>
      <c r="C1" s="125" t="s">
        <v>16</v>
      </c>
      <c r="D1" s="40" t="s">
        <v>112</v>
      </c>
      <c r="E1" s="40" t="s">
        <v>99</v>
      </c>
      <c r="F1" s="40" t="s">
        <v>100</v>
      </c>
      <c r="G1" s="40" t="s">
        <v>101</v>
      </c>
      <c r="H1" s="40" t="s">
        <v>102</v>
      </c>
    </row>
    <row r="2" spans="1:9" x14ac:dyDescent="0.2">
      <c r="A2" s="52" t="s">
        <v>185</v>
      </c>
      <c r="B2" s="52" t="s">
        <v>90</v>
      </c>
      <c r="C2" s="52" t="s">
        <v>265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266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">
      <c r="C4" s="52" t="s">
        <v>267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">
      <c r="A5" s="52" t="s">
        <v>184</v>
      </c>
      <c r="B5" s="52" t="s">
        <v>195</v>
      </c>
      <c r="C5" s="52" t="s">
        <v>265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267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196</v>
      </c>
      <c r="C7" s="52" t="s">
        <v>265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267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">
      <c r="A9" s="52" t="s">
        <v>177</v>
      </c>
      <c r="B9" s="52" t="s">
        <v>195</v>
      </c>
      <c r="C9" s="52" t="s">
        <v>265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267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196</v>
      </c>
      <c r="C11" s="52" t="s">
        <v>265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267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163</v>
      </c>
      <c r="B13" s="52" t="s">
        <v>195</v>
      </c>
      <c r="C13" s="52" t="s">
        <v>265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">
      <c r="C14" s="52" t="s">
        <v>267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">
      <c r="B15" s="52" t="s">
        <v>196</v>
      </c>
      <c r="C15" s="52" t="s">
        <v>265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">
      <c r="C16" s="52" t="s">
        <v>267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">
      <c r="A17" s="52" t="s">
        <v>168</v>
      </c>
      <c r="B17" s="52" t="s">
        <v>87</v>
      </c>
      <c r="C17" s="52" t="s">
        <v>265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266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166</v>
      </c>
      <c r="B19" s="52" t="s">
        <v>87</v>
      </c>
      <c r="C19" s="52" t="s">
        <v>265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266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167</v>
      </c>
      <c r="B21" s="52" t="s">
        <v>87</v>
      </c>
      <c r="C21" s="52" t="s">
        <v>265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266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189</v>
      </c>
      <c r="B23" s="52" t="s">
        <v>90</v>
      </c>
      <c r="C23" s="52" t="s">
        <v>265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266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267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190</v>
      </c>
      <c r="B26" s="52" t="s">
        <v>90</v>
      </c>
      <c r="C26" s="52" t="s">
        <v>265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266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267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188</v>
      </c>
      <c r="B29" s="52" t="s">
        <v>90</v>
      </c>
      <c r="C29" s="52" t="s">
        <v>265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266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267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187</v>
      </c>
      <c r="B32" s="52" t="s">
        <v>90</v>
      </c>
      <c r="C32" s="52" t="s">
        <v>265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266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267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186</v>
      </c>
      <c r="B35" s="52" t="s">
        <v>90</v>
      </c>
      <c r="C35" s="52" t="s">
        <v>265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266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267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192</v>
      </c>
      <c r="B38" s="52" t="s">
        <v>90</v>
      </c>
      <c r="C38" s="52" t="s">
        <v>265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266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267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91</v>
      </c>
      <c r="C41" s="52" t="s">
        <v>265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266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">
      <c r="C43" s="52" t="s">
        <v>267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">
      <c r="A44" s="52" t="s">
        <v>183</v>
      </c>
      <c r="B44" s="52" t="s">
        <v>90</v>
      </c>
      <c r="C44" s="52" t="s">
        <v>265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266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">
      <c r="A46" s="52" t="s">
        <v>191</v>
      </c>
      <c r="B46" s="52" t="s">
        <v>90</v>
      </c>
      <c r="C46" s="52" t="s">
        <v>265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266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">
      <c r="A48" s="52" t="s">
        <v>176</v>
      </c>
      <c r="B48" s="52" t="s">
        <v>85</v>
      </c>
      <c r="C48" s="52" t="s">
        <v>265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">
      <c r="C49" s="52" t="s">
        <v>266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CwYSvS6JnsBN4P2irJpJiBsNid6NmbJGrlZcK3GDf2PMstJO1/ew34XgirBAMEHLKkxXurZm+HVvUjN8arztLQ==" saltValue="mQLTx1psdd/F71drAKs8q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153</v>
      </c>
      <c r="B1" s="119" t="s">
        <v>264</v>
      </c>
      <c r="C1" s="119"/>
      <c r="D1" s="40" t="s">
        <v>125</v>
      </c>
      <c r="E1" s="40" t="s">
        <v>126</v>
      </c>
      <c r="F1" s="40" t="s">
        <v>127</v>
      </c>
      <c r="G1" s="40" t="s">
        <v>128</v>
      </c>
      <c r="H1" s="94"/>
    </row>
    <row r="2" spans="1:8" x14ac:dyDescent="0.2">
      <c r="A2" s="43" t="s">
        <v>162</v>
      </c>
      <c r="B2" s="35" t="s">
        <v>107</v>
      </c>
      <c r="C2" s="43" t="s">
        <v>265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266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180</v>
      </c>
      <c r="B4" s="35" t="s">
        <v>107</v>
      </c>
      <c r="C4" s="43" t="s">
        <v>265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266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179</v>
      </c>
      <c r="B6" s="35" t="s">
        <v>107</v>
      </c>
      <c r="C6" s="43" t="s">
        <v>265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266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zPZadOnSZQmbUkRSIwlIDI95f0hJlvfl4b5I2PJQ2yOHg0oow6lImukyuFuvvJveg1NPQOhdGUBqxUXGmvu6WA==" saltValue="ElZpENejHfh0DEMEqwye1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80</v>
      </c>
      <c r="B2" s="41" t="s">
        <v>13</v>
      </c>
      <c r="C2" s="41" t="s">
        <v>112</v>
      </c>
      <c r="D2" s="41"/>
      <c r="E2" s="41"/>
      <c r="F2" s="41"/>
      <c r="G2" s="41"/>
    </row>
    <row r="3" spans="1:8" ht="15.75" customHeight="1" x14ac:dyDescent="0.2">
      <c r="B3" s="24" t="s">
        <v>81</v>
      </c>
      <c r="C3" s="75"/>
    </row>
    <row r="4" spans="1:8" ht="15.75" customHeight="1" x14ac:dyDescent="0.2">
      <c r="B4" s="24" t="s">
        <v>82</v>
      </c>
      <c r="C4" s="75"/>
    </row>
    <row r="5" spans="1:8" ht="15.75" customHeight="1" x14ac:dyDescent="0.2">
      <c r="B5" s="24" t="s">
        <v>83</v>
      </c>
      <c r="C5" s="75"/>
    </row>
    <row r="6" spans="1:8" ht="15.75" customHeight="1" x14ac:dyDescent="0.2">
      <c r="B6" s="24" t="s">
        <v>84</v>
      </c>
      <c r="C6" s="75"/>
    </row>
    <row r="7" spans="1:8" ht="15.75" customHeight="1" x14ac:dyDescent="0.2">
      <c r="B7" s="24" t="s">
        <v>85</v>
      </c>
      <c r="C7" s="75"/>
    </row>
    <row r="8" spans="1:8" ht="15.75" customHeight="1" x14ac:dyDescent="0.2">
      <c r="B8" s="24" t="s">
        <v>86</v>
      </c>
      <c r="C8" s="75"/>
    </row>
    <row r="9" spans="1:8" ht="15.75" customHeight="1" x14ac:dyDescent="0.2">
      <c r="B9" s="24" t="s">
        <v>87</v>
      </c>
      <c r="C9" s="75"/>
    </row>
    <row r="10" spans="1:8" ht="15.75" customHeight="1" x14ac:dyDescent="0.2">
      <c r="B10" s="24" t="s">
        <v>88</v>
      </c>
      <c r="C10" s="75"/>
    </row>
    <row r="11" spans="1:8" ht="15.75" customHeight="1" x14ac:dyDescent="0.2">
      <c r="B11" s="32" t="s">
        <v>45</v>
      </c>
      <c r="C11" s="70">
        <f>SUM(C3:C10)</f>
        <v>0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89</v>
      </c>
      <c r="B13" s="41" t="s">
        <v>13</v>
      </c>
      <c r="C13" s="23" t="s">
        <v>99</v>
      </c>
      <c r="D13" s="23" t="s">
        <v>100</v>
      </c>
      <c r="E13" s="23" t="s">
        <v>101</v>
      </c>
      <c r="F13" s="23" t="s">
        <v>102</v>
      </c>
      <c r="G13" s="24"/>
    </row>
    <row r="14" spans="1:8" ht="15.75" customHeight="1" x14ac:dyDescent="0.2">
      <c r="B14" s="24" t="s">
        <v>90</v>
      </c>
      <c r="C14" s="75"/>
      <c r="D14" s="75"/>
      <c r="E14" s="75"/>
      <c r="F14" s="75"/>
    </row>
    <row r="15" spans="1:8" ht="15.75" customHeight="1" x14ac:dyDescent="0.2">
      <c r="B15" s="24" t="s">
        <v>91</v>
      </c>
      <c r="C15" s="75"/>
      <c r="D15" s="75"/>
      <c r="E15" s="75"/>
      <c r="F15" s="75"/>
    </row>
    <row r="16" spans="1:8" ht="15.75" customHeight="1" x14ac:dyDescent="0.2">
      <c r="B16" s="24" t="s">
        <v>92</v>
      </c>
      <c r="C16" s="75"/>
      <c r="D16" s="75"/>
      <c r="E16" s="75"/>
      <c r="F16" s="75"/>
    </row>
    <row r="17" spans="1:8" ht="15.75" customHeight="1" x14ac:dyDescent="0.2">
      <c r="B17" s="24" t="s">
        <v>93</v>
      </c>
      <c r="C17" s="75"/>
      <c r="D17" s="75"/>
      <c r="E17" s="75"/>
      <c r="F17" s="75"/>
    </row>
    <row r="18" spans="1:8" ht="15.75" customHeight="1" x14ac:dyDescent="0.2">
      <c r="B18" s="24" t="s">
        <v>94</v>
      </c>
      <c r="C18" s="75"/>
      <c r="D18" s="75"/>
      <c r="E18" s="75"/>
      <c r="F18" s="75"/>
    </row>
    <row r="19" spans="1:8" ht="15.75" customHeight="1" x14ac:dyDescent="0.2">
      <c r="B19" s="24" t="s">
        <v>95</v>
      </c>
      <c r="C19" s="75"/>
      <c r="D19" s="75"/>
      <c r="E19" s="75"/>
      <c r="F19" s="75"/>
    </row>
    <row r="20" spans="1:8" ht="15.75" customHeight="1" x14ac:dyDescent="0.2">
      <c r="B20" s="24" t="s">
        <v>96</v>
      </c>
      <c r="C20" s="75"/>
      <c r="D20" s="75"/>
      <c r="E20" s="75"/>
      <c r="F20" s="75"/>
    </row>
    <row r="21" spans="1:8" ht="15.75" customHeight="1" x14ac:dyDescent="0.2">
      <c r="B21" s="24" t="s">
        <v>97</v>
      </c>
      <c r="C21" s="75"/>
      <c r="D21" s="75"/>
      <c r="E21" s="75"/>
      <c r="F21" s="75"/>
    </row>
    <row r="22" spans="1:8" ht="15.75" customHeight="1" x14ac:dyDescent="0.2">
      <c r="B22" s="24" t="s">
        <v>98</v>
      </c>
      <c r="C22" s="75"/>
      <c r="D22" s="75"/>
      <c r="E22" s="75"/>
      <c r="F22" s="75"/>
    </row>
    <row r="23" spans="1:8" ht="15.75" customHeight="1" x14ac:dyDescent="0.2">
      <c r="B23" s="32" t="s">
        <v>45</v>
      </c>
      <c r="C23" s="70">
        <f>SUM(C14:C22)</f>
        <v>0</v>
      </c>
      <c r="D23" s="70">
        <f t="shared" ref="D23:F23" si="0">SUM(D14:D22)</f>
        <v>0</v>
      </c>
      <c r="E23" s="70">
        <f t="shared" si="0"/>
        <v>0</v>
      </c>
      <c r="F23" s="70">
        <f t="shared" si="0"/>
        <v>0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103</v>
      </c>
      <c r="B25" s="41" t="s">
        <v>13</v>
      </c>
      <c r="C25" s="41" t="s">
        <v>103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104</v>
      </c>
      <c r="C26" s="75"/>
    </row>
    <row r="27" spans="1:8" ht="15.75" customHeight="1" x14ac:dyDescent="0.2">
      <c r="B27" s="24" t="s">
        <v>105</v>
      </c>
      <c r="C27" s="75"/>
    </row>
    <row r="28" spans="1:8" ht="15.75" customHeight="1" x14ac:dyDescent="0.2">
      <c r="B28" s="24" t="s">
        <v>106</v>
      </c>
      <c r="C28" s="75"/>
    </row>
    <row r="29" spans="1:8" ht="15.75" customHeight="1" x14ac:dyDescent="0.2">
      <c r="B29" s="24" t="s">
        <v>107</v>
      </c>
      <c r="C29" s="75"/>
    </row>
    <row r="30" spans="1:8" ht="15.75" customHeight="1" x14ac:dyDescent="0.2">
      <c r="B30" s="24" t="s">
        <v>1</v>
      </c>
      <c r="C30" s="75"/>
    </row>
    <row r="31" spans="1:8" ht="15.75" customHeight="1" x14ac:dyDescent="0.2">
      <c r="B31" s="24" t="s">
        <v>108</v>
      </c>
      <c r="C31" s="75"/>
    </row>
    <row r="32" spans="1:8" ht="15.75" customHeight="1" x14ac:dyDescent="0.2">
      <c r="B32" s="24" t="s">
        <v>109</v>
      </c>
      <c r="C32" s="75"/>
    </row>
    <row r="33" spans="2:3" ht="15.75" customHeight="1" x14ac:dyDescent="0.2">
      <c r="B33" s="24" t="s">
        <v>110</v>
      </c>
      <c r="C33" s="75"/>
    </row>
    <row r="34" spans="2:3" ht="15.75" customHeight="1" x14ac:dyDescent="0.2">
      <c r="B34" s="24" t="s">
        <v>111</v>
      </c>
      <c r="C34" s="75"/>
    </row>
    <row r="35" spans="2:3" ht="15.75" customHeight="1" x14ac:dyDescent="0.2">
      <c r="B35" s="32" t="s">
        <v>45</v>
      </c>
      <c r="C35" s="70">
        <f>SUM(C26:C34)</f>
        <v>0</v>
      </c>
    </row>
  </sheetData>
  <sheetProtection algorithmName="SHA-512" hashValue="gDUpKHzKXJP+BObHFyrOsQjRXoUnxp5DwBekDLKuPqWfUJCSjrbZG/VITwxIjJPA23OKCH+CuhGUa1nitLO7WA==" saltValue="wTMMkSnRC3ZwxvIMyhVFr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113</v>
      </c>
      <c r="C1" s="16" t="s">
        <v>112</v>
      </c>
      <c r="D1" s="16" t="s">
        <v>99</v>
      </c>
      <c r="E1" s="16" t="s">
        <v>100</v>
      </c>
      <c r="F1" s="16" t="s">
        <v>101</v>
      </c>
      <c r="G1" s="16" t="s">
        <v>102</v>
      </c>
    </row>
    <row r="2" spans="1:15" ht="15.75" customHeight="1" x14ac:dyDescent="0.2">
      <c r="A2" s="6" t="s">
        <v>114</v>
      </c>
      <c r="B2" s="11" t="s">
        <v>115</v>
      </c>
      <c r="C2" s="76" t="str">
        <f>IFERROR(1-_xlfn.NORM.DIST(_xlfn.NORM.INV(SUM(C4:C5), 0, 1) + 1, 0, 1, TRUE), "")</f>
        <v/>
      </c>
      <c r="D2" s="76" t="str">
        <f>IFERROR(1-_xlfn.NORM.DIST(_xlfn.NORM.INV(SUM(D4:D5), 0, 1) + 1, 0, 1, TRUE), "")</f>
        <v/>
      </c>
      <c r="E2" s="76" t="str">
        <f>IFERROR(1-_xlfn.NORM.DIST(_xlfn.NORM.INV(SUM(E4:E5), 0, 1) + 1, 0, 1, TRUE), "")</f>
        <v/>
      </c>
      <c r="F2" s="76" t="str">
        <f>IFERROR(1-_xlfn.NORM.DIST(_xlfn.NORM.INV(SUM(F4:F5), 0, 1) + 1, 0, 1, TRUE), "")</f>
        <v/>
      </c>
      <c r="G2" s="76" t="str">
        <f>IFERROR(1-_xlfn.NORM.DIST(_xlfn.NORM.INV(SUM(G4:G5), 0, 1) + 1, 0, 1, TRUE), "")</f>
        <v/>
      </c>
    </row>
    <row r="3" spans="1:15" ht="15.75" customHeight="1" x14ac:dyDescent="0.2">
      <c r="A3" s="5"/>
      <c r="B3" s="11" t="s">
        <v>116</v>
      </c>
      <c r="C3" s="76" t="str">
        <f>IFERROR(_xlfn.NORM.DIST(_xlfn.NORM.INV(SUM(C4:C5), 0, 1) + 1, 0, 1, TRUE) - SUM(C4:C5), "")</f>
        <v/>
      </c>
      <c r="D3" s="76" t="str">
        <f>IFERROR(_xlfn.NORM.DIST(_xlfn.NORM.INV(SUM(D4:D5), 0, 1) + 1, 0, 1, TRUE) - SUM(D4:D5), "")</f>
        <v/>
      </c>
      <c r="E3" s="76" t="str">
        <f>IFERROR(_xlfn.NORM.DIST(_xlfn.NORM.INV(SUM(E4:E5), 0, 1) + 1, 0, 1, TRUE) - SUM(E4:E5), "")</f>
        <v/>
      </c>
      <c r="F3" s="76" t="str">
        <f>IFERROR(_xlfn.NORM.DIST(_xlfn.NORM.INV(SUM(F4:F5), 0, 1) + 1, 0, 1, TRUE) - SUM(F4:F5), "")</f>
        <v/>
      </c>
      <c r="G3" s="76" t="str">
        <f>IFERROR(_xlfn.NORM.DIST(_xlfn.NORM.INV(SUM(G4:G5), 0, 1) + 1, 0, 1, TRUE) - SUM(G4:G5), "")</f>
        <v/>
      </c>
    </row>
    <row r="4" spans="1:15" ht="15.75" customHeight="1" x14ac:dyDescent="0.2">
      <c r="A4" s="5"/>
      <c r="B4" s="11" t="s">
        <v>117</v>
      </c>
      <c r="C4" s="77"/>
      <c r="D4" s="77"/>
      <c r="E4" s="77"/>
      <c r="F4" s="77"/>
      <c r="G4" s="77"/>
    </row>
    <row r="5" spans="1:15" ht="15.75" customHeight="1" x14ac:dyDescent="0.2">
      <c r="A5" s="5"/>
      <c r="B5" s="11" t="s">
        <v>118</v>
      </c>
      <c r="C5" s="77"/>
      <c r="D5" s="77"/>
      <c r="E5" s="77"/>
      <c r="F5" s="77"/>
      <c r="G5" s="77"/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119</v>
      </c>
      <c r="B8" s="7" t="s">
        <v>120</v>
      </c>
      <c r="C8" s="76" t="str">
        <f>IFERROR(1-_xlfn.NORM.DIST(_xlfn.NORM.INV(SUM(C10:C11), 0, 1) + 1, 0, 1, TRUE), "")</f>
        <v/>
      </c>
      <c r="D8" s="76" t="str">
        <f>IFERROR(1-_xlfn.NORM.DIST(_xlfn.NORM.INV(SUM(D10:D11), 0, 1) + 1, 0, 1, TRUE), "")</f>
        <v/>
      </c>
      <c r="E8" s="76" t="str">
        <f>IFERROR(1-_xlfn.NORM.DIST(_xlfn.NORM.INV(SUM(E10:E11), 0, 1) + 1, 0, 1, TRUE), "")</f>
        <v/>
      </c>
      <c r="F8" s="76" t="str">
        <f>IFERROR(1-_xlfn.NORM.DIST(_xlfn.NORM.INV(SUM(F10:F11), 0, 1) + 1, 0, 1, TRUE), "")</f>
        <v/>
      </c>
      <c r="G8" s="76" t="str">
        <f>IFERROR(1-_xlfn.NORM.DIST(_xlfn.NORM.INV(SUM(G10:G11), 0, 1) + 1, 0, 1, TRUE), "")</f>
        <v/>
      </c>
    </row>
    <row r="9" spans="1:15" ht="15.75" customHeight="1" x14ac:dyDescent="0.2">
      <c r="B9" s="7" t="s">
        <v>121</v>
      </c>
      <c r="C9" s="76" t="str">
        <f>IFERROR(_xlfn.NORM.DIST(_xlfn.NORM.INV(SUM(C10:C11), 0, 1) + 1, 0, 1, TRUE) - SUM(C10:C11), "")</f>
        <v/>
      </c>
      <c r="D9" s="76" t="str">
        <f>IFERROR(_xlfn.NORM.DIST(_xlfn.NORM.INV(SUM(D10:D11), 0, 1) + 1, 0, 1, TRUE) - SUM(D10:D11), "")</f>
        <v/>
      </c>
      <c r="E9" s="76" t="str">
        <f>IFERROR(_xlfn.NORM.DIST(_xlfn.NORM.INV(SUM(E10:E11), 0, 1) + 1, 0, 1, TRUE) - SUM(E10:E11), "")</f>
        <v/>
      </c>
      <c r="F9" s="76" t="str">
        <f>IFERROR(_xlfn.NORM.DIST(_xlfn.NORM.INV(SUM(F10:F11), 0, 1) + 1, 0, 1, TRUE) - SUM(F10:F11), "")</f>
        <v/>
      </c>
      <c r="G9" s="76" t="str">
        <f>IFERROR(_xlfn.NORM.DIST(_xlfn.NORM.INV(SUM(G10:G11), 0, 1) + 1, 0, 1, TRUE) - SUM(G10:G11), "")</f>
        <v/>
      </c>
    </row>
    <row r="10" spans="1:15" ht="15.75" customHeight="1" x14ac:dyDescent="0.2">
      <c r="B10" s="7" t="s">
        <v>122</v>
      </c>
      <c r="C10" s="77"/>
      <c r="D10" s="77"/>
      <c r="E10" s="77"/>
      <c r="F10" s="77"/>
      <c r="G10" s="77"/>
    </row>
    <row r="11" spans="1:15" ht="15.75" customHeight="1" x14ac:dyDescent="0.2">
      <c r="B11" s="7" t="s">
        <v>123</v>
      </c>
      <c r="C11" s="77"/>
      <c r="D11" s="77"/>
      <c r="E11" s="77"/>
      <c r="F11" s="77"/>
      <c r="G11" s="77"/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124</v>
      </c>
      <c r="C13" s="16" t="s">
        <v>112</v>
      </c>
      <c r="D13" s="16" t="s">
        <v>99</v>
      </c>
      <c r="E13" s="16" t="s">
        <v>100</v>
      </c>
      <c r="F13" s="16" t="s">
        <v>101</v>
      </c>
      <c r="G13" s="16" t="s">
        <v>102</v>
      </c>
      <c r="H13" s="23" t="s">
        <v>125</v>
      </c>
      <c r="I13" s="23" t="s">
        <v>126</v>
      </c>
      <c r="J13" s="23" t="s">
        <v>127</v>
      </c>
      <c r="K13" s="23" t="s">
        <v>128</v>
      </c>
      <c r="L13" s="23" t="s">
        <v>72</v>
      </c>
      <c r="M13" s="23" t="s">
        <v>73</v>
      </c>
      <c r="N13" s="23" t="s">
        <v>74</v>
      </c>
      <c r="O13" s="23" t="s">
        <v>75</v>
      </c>
    </row>
    <row r="14" spans="1:15" ht="15.75" customHeight="1" x14ac:dyDescent="0.2">
      <c r="B14" s="16" t="s">
        <v>129</v>
      </c>
      <c r="C14" s="78"/>
      <c r="D14" s="78"/>
      <c r="E14" s="78"/>
      <c r="F14" s="78"/>
      <c r="G14" s="78"/>
      <c r="H14" s="79"/>
      <c r="I14" s="79"/>
      <c r="J14" s="79"/>
      <c r="K14" s="79"/>
      <c r="L14" s="79"/>
      <c r="M14" s="79"/>
      <c r="N14" s="79"/>
      <c r="O14" s="79"/>
    </row>
    <row r="15" spans="1:15" ht="15.75" customHeight="1" x14ac:dyDescent="0.2">
      <c r="B15" s="16" t="s">
        <v>130</v>
      </c>
      <c r="C15" s="76">
        <f t="shared" ref="C15:O15" si="0">iron_deficiency_anaemia*C14</f>
        <v>0</v>
      </c>
      <c r="D15" s="76">
        <f t="shared" si="0"/>
        <v>0</v>
      </c>
      <c r="E15" s="76">
        <f t="shared" si="0"/>
        <v>0</v>
      </c>
      <c r="F15" s="76">
        <f t="shared" si="0"/>
        <v>0</v>
      </c>
      <c r="G15" s="76">
        <f t="shared" si="0"/>
        <v>0</v>
      </c>
      <c r="H15" s="76">
        <f t="shared" si="0"/>
        <v>0</v>
      </c>
      <c r="I15" s="76">
        <f t="shared" si="0"/>
        <v>0</v>
      </c>
      <c r="J15" s="76">
        <f t="shared" si="0"/>
        <v>0</v>
      </c>
      <c r="K15" s="76">
        <f t="shared" si="0"/>
        <v>0</v>
      </c>
      <c r="L15" s="76">
        <f t="shared" si="0"/>
        <v>0</v>
      </c>
      <c r="M15" s="76">
        <f t="shared" si="0"/>
        <v>0</v>
      </c>
      <c r="N15" s="76">
        <f t="shared" si="0"/>
        <v>0</v>
      </c>
      <c r="O15" s="76">
        <f t="shared" si="0"/>
        <v>0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4L9tLkOg2rkHhTg+M0jhmh5pGnGyXjvKAXkvu8RXyYyLOIRaMnBvk6Rx3C0orEzERS5Pzf+IzvQ7wZ0LwQnKxw==" saltValue="6l7DsuCDOy+18/p04Rmlp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113</v>
      </c>
      <c r="C1" s="12" t="s">
        <v>112</v>
      </c>
      <c r="D1" s="12" t="s">
        <v>99</v>
      </c>
      <c r="E1" s="12" t="s">
        <v>100</v>
      </c>
      <c r="F1" s="12" t="s">
        <v>101</v>
      </c>
      <c r="G1" s="12" t="s">
        <v>102</v>
      </c>
    </row>
    <row r="2" spans="1:7" x14ac:dyDescent="0.2">
      <c r="A2" s="3" t="s">
        <v>131</v>
      </c>
      <c r="B2" s="43" t="s">
        <v>132</v>
      </c>
      <c r="C2" s="77"/>
      <c r="D2" s="77"/>
      <c r="E2" s="77"/>
      <c r="F2" s="77"/>
      <c r="G2" s="77"/>
    </row>
    <row r="3" spans="1:7" x14ac:dyDescent="0.2">
      <c r="B3" s="43" t="s">
        <v>133</v>
      </c>
      <c r="C3" s="77"/>
      <c r="D3" s="77"/>
      <c r="E3" s="77"/>
      <c r="F3" s="77"/>
      <c r="G3" s="77"/>
    </row>
    <row r="4" spans="1:7" x14ac:dyDescent="0.2">
      <c r="B4" s="43" t="s">
        <v>134</v>
      </c>
      <c r="C4" s="77"/>
      <c r="D4" s="77"/>
      <c r="E4" s="77"/>
      <c r="F4" s="77"/>
      <c r="G4" s="77"/>
    </row>
    <row r="5" spans="1:7" x14ac:dyDescent="0.2">
      <c r="B5" s="43" t="s">
        <v>135</v>
      </c>
      <c r="C5" s="76">
        <f>1-SUM(C2:C4)</f>
        <v>1</v>
      </c>
      <c r="D5" s="76">
        <f t="shared" ref="D5:G5" si="0">1-SUM(D2:D4)</f>
        <v>1</v>
      </c>
      <c r="E5" s="76">
        <f t="shared" si="0"/>
        <v>1</v>
      </c>
      <c r="F5" s="76">
        <f t="shared" si="0"/>
        <v>1</v>
      </c>
      <c r="G5" s="76">
        <f t="shared" si="0"/>
        <v>1</v>
      </c>
    </row>
  </sheetData>
  <sheetProtection algorithmName="SHA-512" hashValue="UuUaRaSPjxaRE6tyyR6RKFn4z7jBDuEsOwVuIp8kdyyaQ+5JuPA5GxG88O0HxdsVODXHlCKLDhnPoNxSjNKKYA==" saltValue="4A+Ts5seGncfb74meoXEh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85546875" defaultRowHeight="12.75" x14ac:dyDescent="0.2"/>
  <cols>
    <col min="1" max="1" width="37" customWidth="1"/>
    <col min="2" max="2" width="29.42578125" customWidth="1"/>
    <col min="3" max="3" width="13.140625" bestFit="1" customWidth="1"/>
  </cols>
  <sheetData>
    <row r="1" spans="1:16" x14ac:dyDescent="0.2">
      <c r="A1" s="4" t="s">
        <v>136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137</v>
      </c>
      <c r="B2" s="14" t="s">
        <v>146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">
      <c r="B3" s="14"/>
    </row>
    <row r="4" spans="1:16" x14ac:dyDescent="0.2">
      <c r="A4" t="s">
        <v>138</v>
      </c>
      <c r="B4" s="14" t="s">
        <v>146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0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">
      <c r="B5" s="14"/>
    </row>
    <row r="6" spans="1:16" x14ac:dyDescent="0.2">
      <c r="A6" t="s">
        <v>139</v>
      </c>
      <c r="B6" s="14" t="s">
        <v>146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">
      <c r="B7" s="14" t="s">
        <v>103</v>
      </c>
      <c r="C7" s="28" t="e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#DIV/0!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140</v>
      </c>
      <c r="C8" s="28" t="e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#DIV/0!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">
      <c r="A10" t="s">
        <v>141</v>
      </c>
      <c r="B10" s="16" t="s">
        <v>142</v>
      </c>
      <c r="C10" s="28">
        <f>('Dist. l''allaitement maternel'!C2*(1/6)+'Dist. l''allaitement maternel'!D2*(5/6))</f>
        <v>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143</v>
      </c>
      <c r="C11" s="28">
        <f>(('Dist. l''allaitement maternel'!E4)*(6/18)+('Dist. l''allaitement maternel'!F4)*(12/18))</f>
        <v>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47</v>
      </c>
      <c r="B13" s="34" t="s">
        <v>144</v>
      </c>
      <c r="C13" s="28">
        <f>U5_mortality/1000</f>
        <v>0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">
      <c r="B14" s="16" t="s">
        <v>145</v>
      </c>
      <c r="C14" s="28">
        <f>maternal_mortality/1000</f>
        <v>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Pg+6Zw1IPxnthPnstPLXrBkwcokgBL0PbNbNmKv65MEeMKjLocLbRQhUbp3FeMl4R6hN+LBT1NPz+ALC54fpUQ==" saltValue="zkbtCQbiOSeBEfhQqSDGi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0" sqref="D10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147</v>
      </c>
      <c r="B1" s="51" t="s">
        <v>148</v>
      </c>
      <c r="C1" s="51" t="s">
        <v>149</v>
      </c>
      <c r="D1" s="51" t="s">
        <v>150</v>
      </c>
      <c r="E1" s="51" t="s">
        <v>151</v>
      </c>
    </row>
    <row r="2" spans="1:5" x14ac:dyDescent="0.2">
      <c r="A2" s="49" t="s">
        <v>8</v>
      </c>
      <c r="B2" s="46" t="s">
        <v>103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112</v>
      </c>
      <c r="C3" s="80" t="s">
        <v>10</v>
      </c>
      <c r="D3" s="80"/>
      <c r="E3" s="57" t="str">
        <f>IF(E$7="","",E$7)</f>
        <v/>
      </c>
    </row>
    <row r="4" spans="1:5" x14ac:dyDescent="0.2">
      <c r="A4" s="47"/>
      <c r="B4" s="46" t="s">
        <v>99</v>
      </c>
      <c r="C4" s="80" t="s">
        <v>10</v>
      </c>
      <c r="D4" s="80"/>
      <c r="E4" s="57" t="str">
        <f>IF(E$7="","",E$7)</f>
        <v/>
      </c>
    </row>
    <row r="5" spans="1:5" x14ac:dyDescent="0.2">
      <c r="A5" s="47"/>
      <c r="B5" s="46" t="s">
        <v>100</v>
      </c>
      <c r="C5" s="80" t="s">
        <v>10</v>
      </c>
      <c r="D5" s="80"/>
      <c r="E5" s="57" t="str">
        <f>IF(E$7="","",E$7)</f>
        <v/>
      </c>
    </row>
    <row r="6" spans="1:5" x14ac:dyDescent="0.2">
      <c r="A6" s="47"/>
      <c r="B6" s="46" t="s">
        <v>101</v>
      </c>
      <c r="C6" s="80" t="s">
        <v>10</v>
      </c>
      <c r="D6" s="80"/>
      <c r="E6" s="57" t="str">
        <f>IF(E$7="","",E$7)</f>
        <v/>
      </c>
    </row>
    <row r="7" spans="1:5" x14ac:dyDescent="0.2">
      <c r="A7" s="47"/>
      <c r="B7" s="46" t="s">
        <v>152</v>
      </c>
      <c r="C7" s="45"/>
      <c r="D7" s="44"/>
      <c r="E7" s="80"/>
    </row>
    <row r="9" spans="1:5" x14ac:dyDescent="0.2">
      <c r="A9" s="49" t="s">
        <v>11</v>
      </c>
      <c r="B9" s="46" t="s">
        <v>103</v>
      </c>
      <c r="C9" s="80"/>
      <c r="D9" s="80"/>
      <c r="E9" s="57" t="str">
        <f>IF(E$7="","",E$7)</f>
        <v/>
      </c>
    </row>
    <row r="10" spans="1:5" x14ac:dyDescent="0.2">
      <c r="A10" s="47"/>
      <c r="B10" s="46" t="s">
        <v>112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99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100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101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152</v>
      </c>
      <c r="C14" s="45"/>
      <c r="D14" s="44"/>
      <c r="E14" s="80" t="s">
        <v>10</v>
      </c>
    </row>
    <row r="16" spans="1:5" x14ac:dyDescent="0.2">
      <c r="A16" s="49" t="s">
        <v>12</v>
      </c>
      <c r="B16" s="46" t="s">
        <v>103</v>
      </c>
      <c r="C16" s="80"/>
      <c r="D16" s="80" t="s">
        <v>10</v>
      </c>
      <c r="E16" s="57" t="str">
        <f>IF(E$7="","",E$7)</f>
        <v/>
      </c>
    </row>
    <row r="17" spans="1:5" x14ac:dyDescent="0.2">
      <c r="A17" s="47"/>
      <c r="B17" s="46" t="s">
        <v>112</v>
      </c>
      <c r="C17" s="80"/>
      <c r="D17" s="80" t="s">
        <v>10</v>
      </c>
      <c r="E17" s="57" t="str">
        <f>IF(E$7="","",E$7)</f>
        <v/>
      </c>
    </row>
    <row r="18" spans="1:5" x14ac:dyDescent="0.2">
      <c r="A18" s="47"/>
      <c r="B18" s="46" t="s">
        <v>99</v>
      </c>
      <c r="C18" s="80"/>
      <c r="D18" s="80" t="s">
        <v>10</v>
      </c>
      <c r="E18" s="57" t="str">
        <f>IF(E$7="","",E$7)</f>
        <v/>
      </c>
    </row>
    <row r="19" spans="1:5" x14ac:dyDescent="0.2">
      <c r="A19" s="47"/>
      <c r="B19" s="46" t="s">
        <v>100</v>
      </c>
      <c r="C19" s="80"/>
      <c r="D19" s="80" t="s">
        <v>10</v>
      </c>
      <c r="E19" s="57" t="str">
        <f>IF(E$7="","",E$7)</f>
        <v/>
      </c>
    </row>
    <row r="20" spans="1:5" x14ac:dyDescent="0.2">
      <c r="A20" s="47"/>
      <c r="B20" s="46" t="s">
        <v>101</v>
      </c>
      <c r="C20" s="80"/>
      <c r="D20" s="80" t="s">
        <v>10</v>
      </c>
      <c r="E20" s="57" t="str">
        <f>IF(E$7="","",E$7)</f>
        <v/>
      </c>
    </row>
    <row r="21" spans="1:5" x14ac:dyDescent="0.2">
      <c r="A21" s="47"/>
      <c r="B21" s="46" t="s">
        <v>152</v>
      </c>
      <c r="C21" s="45"/>
      <c r="D21" s="44"/>
      <c r="E21" s="80"/>
    </row>
  </sheetData>
  <sheetProtection algorithmName="SHA-512" hashValue="0cT8iau35XFeV96C6w3bxzXdsJL1dbr5jpNSeaDql0h1tFqzB+FuOSw8WpXoTEKP+jbqn8efbQKt2NGJtuowpg==" saltValue="q94Pvu49AZNIvPVUFZDjM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7</v>
      </c>
      <c r="B1" s="51" t="s">
        <v>155</v>
      </c>
      <c r="C1" s="61" t="s">
        <v>9</v>
      </c>
      <c r="D1" s="61" t="s">
        <v>156</v>
      </c>
    </row>
    <row r="2" spans="1:4" x14ac:dyDescent="0.2">
      <c r="A2" s="61" t="s">
        <v>153</v>
      </c>
      <c r="B2" s="46" t="s">
        <v>154</v>
      </c>
      <c r="C2" s="46" t="s">
        <v>158</v>
      </c>
      <c r="D2" s="80"/>
    </row>
    <row r="3" spans="1:4" x14ac:dyDescent="0.2">
      <c r="A3" s="61" t="s">
        <v>157</v>
      </c>
      <c r="B3" s="46" t="s">
        <v>149</v>
      </c>
      <c r="C3" s="46" t="s">
        <v>150</v>
      </c>
      <c r="D3" s="80"/>
    </row>
  </sheetData>
  <sheetProtection algorithmName="SHA-512" hashValue="u1g7EjkT+QuIXzqpGL7A5Lruty4KIS2z5HbJyW3PZ1koCnMkYZULaBSgOWh/2YoMrZ2qXvJU04N/q8CrUWKQLg==" saltValue="hOyjNNKZj4vrQWUol7t/qQ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4" sqref="D4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153</v>
      </c>
      <c r="B1" s="62" t="str">
        <f>"Couverture de l'année de référence ("&amp;start_year&amp;")"</f>
        <v>Couverture de l'année de référence (2017)</v>
      </c>
      <c r="C1" s="53" t="s">
        <v>159</v>
      </c>
      <c r="D1" s="53" t="s">
        <v>194</v>
      </c>
      <c r="E1" s="53" t="s">
        <v>160</v>
      </c>
    </row>
    <row r="2" spans="1:5" ht="15.75" customHeight="1" x14ac:dyDescent="0.2">
      <c r="A2" s="52" t="s">
        <v>161</v>
      </c>
      <c r="B2" s="81">
        <v>0</v>
      </c>
      <c r="C2" s="81">
        <v>0.95</v>
      </c>
      <c r="D2" s="137">
        <v>25</v>
      </c>
      <c r="E2" s="82" t="s">
        <v>193</v>
      </c>
    </row>
    <row r="3" spans="1:5" ht="15.75" customHeight="1" x14ac:dyDescent="0.2">
      <c r="A3" s="52" t="s">
        <v>162</v>
      </c>
      <c r="B3" s="81">
        <v>0</v>
      </c>
      <c r="C3" s="81">
        <v>0.95</v>
      </c>
      <c r="D3" s="137">
        <v>1</v>
      </c>
      <c r="E3" s="82" t="s">
        <v>193</v>
      </c>
    </row>
    <row r="4" spans="1:5" ht="15.75" customHeight="1" x14ac:dyDescent="0.2">
      <c r="A4" s="52" t="s">
        <v>163</v>
      </c>
      <c r="B4" s="81">
        <v>0</v>
      </c>
      <c r="C4" s="81">
        <v>0.95</v>
      </c>
      <c r="D4" s="137">
        <v>90</v>
      </c>
      <c r="E4" s="82" t="s">
        <v>193</v>
      </c>
    </row>
    <row r="5" spans="1:5" ht="15.75" customHeight="1" x14ac:dyDescent="0.2">
      <c r="A5" s="52" t="s">
        <v>164</v>
      </c>
      <c r="B5" s="81">
        <v>0</v>
      </c>
      <c r="C5" s="81">
        <v>0.95</v>
      </c>
      <c r="D5" s="137">
        <v>1</v>
      </c>
      <c r="E5" s="82" t="s">
        <v>193</v>
      </c>
    </row>
    <row r="6" spans="1:5" ht="15.75" customHeight="1" x14ac:dyDescent="0.2">
      <c r="A6" s="52" t="s">
        <v>165</v>
      </c>
      <c r="B6" s="81">
        <v>0</v>
      </c>
      <c r="C6" s="81">
        <v>0.95</v>
      </c>
      <c r="D6" s="137">
        <v>0.82</v>
      </c>
      <c r="E6" s="82" t="s">
        <v>193</v>
      </c>
    </row>
    <row r="7" spans="1:5" ht="15.75" customHeight="1" x14ac:dyDescent="0.2">
      <c r="A7" s="52" t="s">
        <v>166</v>
      </c>
      <c r="B7" s="81">
        <v>0</v>
      </c>
      <c r="C7" s="81">
        <v>0.95</v>
      </c>
      <c r="D7" s="137">
        <v>0.25</v>
      </c>
      <c r="E7" s="82" t="s">
        <v>193</v>
      </c>
    </row>
    <row r="8" spans="1:5" ht="15.75" customHeight="1" x14ac:dyDescent="0.2">
      <c r="A8" s="52" t="s">
        <v>167</v>
      </c>
      <c r="B8" s="81">
        <v>0</v>
      </c>
      <c r="C8" s="81">
        <v>0.95</v>
      </c>
      <c r="D8" s="137">
        <v>0.75</v>
      </c>
      <c r="E8" s="82" t="s">
        <v>193</v>
      </c>
    </row>
    <row r="9" spans="1:5" ht="15.75" customHeight="1" x14ac:dyDescent="0.2">
      <c r="A9" s="52" t="s">
        <v>168</v>
      </c>
      <c r="B9" s="81">
        <v>0</v>
      </c>
      <c r="C9" s="81">
        <v>0.95</v>
      </c>
      <c r="D9" s="137">
        <v>0.19</v>
      </c>
      <c r="E9" s="82" t="s">
        <v>193</v>
      </c>
    </row>
    <row r="10" spans="1:5" ht="15.75" customHeight="1" x14ac:dyDescent="0.2">
      <c r="A10" s="59" t="s">
        <v>169</v>
      </c>
      <c r="B10" s="81">
        <v>0</v>
      </c>
      <c r="C10" s="81">
        <v>0.95</v>
      </c>
      <c r="D10" s="137">
        <v>0.73</v>
      </c>
      <c r="E10" s="82" t="s">
        <v>193</v>
      </c>
    </row>
    <row r="11" spans="1:5" ht="15.75" customHeight="1" x14ac:dyDescent="0.2">
      <c r="A11" s="59" t="s">
        <v>170</v>
      </c>
      <c r="B11" s="81">
        <v>0</v>
      </c>
      <c r="C11" s="81">
        <v>0.95</v>
      </c>
      <c r="D11" s="137">
        <v>1.78</v>
      </c>
      <c r="E11" s="82" t="s">
        <v>193</v>
      </c>
    </row>
    <row r="12" spans="1:5" ht="15.75" customHeight="1" x14ac:dyDescent="0.2">
      <c r="A12" s="59" t="s">
        <v>171</v>
      </c>
      <c r="B12" s="81">
        <v>0</v>
      </c>
      <c r="C12" s="81">
        <v>0.95</v>
      </c>
      <c r="D12" s="137">
        <v>0.24</v>
      </c>
      <c r="E12" s="82" t="s">
        <v>193</v>
      </c>
    </row>
    <row r="13" spans="1:5" ht="15.75" customHeight="1" x14ac:dyDescent="0.2">
      <c r="A13" s="59" t="s">
        <v>172</v>
      </c>
      <c r="B13" s="81">
        <v>0</v>
      </c>
      <c r="C13" s="81">
        <v>0.95</v>
      </c>
      <c r="D13" s="137">
        <v>0.55000000000000004</v>
      </c>
      <c r="E13" s="82" t="s">
        <v>193</v>
      </c>
    </row>
    <row r="14" spans="1:5" ht="15.75" customHeight="1" x14ac:dyDescent="0.2">
      <c r="A14" s="11" t="s">
        <v>173</v>
      </c>
      <c r="B14" s="81">
        <v>0</v>
      </c>
      <c r="C14" s="81">
        <v>0.95</v>
      </c>
      <c r="D14" s="137">
        <v>0.73</v>
      </c>
      <c r="E14" s="82" t="s">
        <v>193</v>
      </c>
    </row>
    <row r="15" spans="1:5" ht="15.75" customHeight="1" x14ac:dyDescent="0.2">
      <c r="A15" s="11" t="s">
        <v>174</v>
      </c>
      <c r="B15" s="81">
        <v>0</v>
      </c>
      <c r="C15" s="81">
        <v>0.95</v>
      </c>
      <c r="D15" s="137">
        <v>1.78</v>
      </c>
      <c r="E15" s="82" t="s">
        <v>193</v>
      </c>
    </row>
    <row r="16" spans="1:5" ht="15.75" customHeight="1" x14ac:dyDescent="0.2">
      <c r="A16" s="52" t="s">
        <v>2</v>
      </c>
      <c r="B16" s="81">
        <v>0</v>
      </c>
      <c r="C16" s="81">
        <v>0.95</v>
      </c>
      <c r="D16" s="137">
        <v>2.06</v>
      </c>
      <c r="E16" s="82" t="s">
        <v>193</v>
      </c>
    </row>
    <row r="17" spans="1:5" ht="15.75" customHeight="1" x14ac:dyDescent="0.2">
      <c r="A17" s="52" t="s">
        <v>175</v>
      </c>
      <c r="B17" s="81">
        <v>0</v>
      </c>
      <c r="C17" s="81">
        <v>0.95</v>
      </c>
      <c r="D17" s="137">
        <v>0.05</v>
      </c>
      <c r="E17" s="82" t="s">
        <v>193</v>
      </c>
    </row>
    <row r="18" spans="1:5" ht="15.95" customHeight="1" x14ac:dyDescent="0.2">
      <c r="A18" s="52" t="s">
        <v>8</v>
      </c>
      <c r="B18" s="81">
        <v>0</v>
      </c>
      <c r="C18" s="81">
        <v>0.95</v>
      </c>
      <c r="D18" s="137">
        <v>5</v>
      </c>
      <c r="E18" s="82" t="s">
        <v>193</v>
      </c>
    </row>
    <row r="19" spans="1:5" ht="15.75" customHeight="1" x14ac:dyDescent="0.2">
      <c r="A19" s="52" t="s">
        <v>11</v>
      </c>
      <c r="B19" s="81">
        <v>0</v>
      </c>
      <c r="C19" s="81">
        <v>0.95</v>
      </c>
      <c r="D19" s="137">
        <v>5</v>
      </c>
      <c r="E19" s="82" t="s">
        <v>193</v>
      </c>
    </row>
    <row r="20" spans="1:5" ht="15.75" customHeight="1" x14ac:dyDescent="0.2">
      <c r="A20" s="52" t="s">
        <v>12</v>
      </c>
      <c r="B20" s="81">
        <v>0</v>
      </c>
      <c r="C20" s="81">
        <v>0.95</v>
      </c>
      <c r="D20" s="137">
        <v>5</v>
      </c>
      <c r="E20" s="82" t="s">
        <v>193</v>
      </c>
    </row>
    <row r="21" spans="1:5" ht="15.75" customHeight="1" x14ac:dyDescent="0.2">
      <c r="A21" s="52" t="s">
        <v>176</v>
      </c>
      <c r="B21" s="81">
        <v>0</v>
      </c>
      <c r="C21" s="81">
        <v>0.95</v>
      </c>
      <c r="D21" s="137">
        <v>8.84</v>
      </c>
      <c r="E21" s="82" t="s">
        <v>193</v>
      </c>
    </row>
    <row r="22" spans="1:5" ht="15.75" customHeight="1" x14ac:dyDescent="0.2">
      <c r="A22" s="52" t="s">
        <v>177</v>
      </c>
      <c r="B22" s="81">
        <v>0</v>
      </c>
      <c r="C22" s="81">
        <v>0.95</v>
      </c>
      <c r="D22" s="137">
        <v>50</v>
      </c>
      <c r="E22" s="82" t="s">
        <v>193</v>
      </c>
    </row>
    <row r="23" spans="1:5" ht="15.75" customHeight="1" x14ac:dyDescent="0.2">
      <c r="A23" s="52" t="s">
        <v>178</v>
      </c>
      <c r="B23" s="81">
        <v>0</v>
      </c>
      <c r="C23" s="81">
        <v>0.95</v>
      </c>
      <c r="D23" s="137">
        <v>2.61</v>
      </c>
      <c r="E23" s="82" t="s">
        <v>193</v>
      </c>
    </row>
    <row r="24" spans="1:5" ht="15.75" customHeight="1" x14ac:dyDescent="0.2">
      <c r="A24" s="52" t="s">
        <v>179</v>
      </c>
      <c r="B24" s="81">
        <v>0</v>
      </c>
      <c r="C24" s="81">
        <v>0.95</v>
      </c>
      <c r="D24" s="137">
        <v>1</v>
      </c>
      <c r="E24" s="82" t="s">
        <v>193</v>
      </c>
    </row>
    <row r="25" spans="1:5" ht="15.75" customHeight="1" x14ac:dyDescent="0.2">
      <c r="A25" s="52" t="s">
        <v>180</v>
      </c>
      <c r="B25" s="81">
        <v>0</v>
      </c>
      <c r="C25" s="81">
        <v>0.95</v>
      </c>
      <c r="D25" s="137">
        <v>1</v>
      </c>
      <c r="E25" s="82" t="s">
        <v>193</v>
      </c>
    </row>
    <row r="26" spans="1:5" ht="15.75" customHeight="1" x14ac:dyDescent="0.2">
      <c r="A26" s="52" t="s">
        <v>181</v>
      </c>
      <c r="B26" s="81">
        <v>0</v>
      </c>
      <c r="C26" s="81">
        <v>0.95</v>
      </c>
      <c r="D26" s="137">
        <v>4.6500000000000004</v>
      </c>
      <c r="E26" s="82" t="s">
        <v>193</v>
      </c>
    </row>
    <row r="27" spans="1:5" ht="15.75" customHeight="1" x14ac:dyDescent="0.2">
      <c r="A27" s="52" t="s">
        <v>182</v>
      </c>
      <c r="B27" s="81">
        <v>0</v>
      </c>
      <c r="C27" s="81">
        <v>0.95</v>
      </c>
      <c r="D27" s="137">
        <v>3.78</v>
      </c>
      <c r="E27" s="82" t="s">
        <v>193</v>
      </c>
    </row>
    <row r="28" spans="1:5" ht="15.75" customHeight="1" x14ac:dyDescent="0.2">
      <c r="A28" s="52" t="s">
        <v>183</v>
      </c>
      <c r="B28" s="81">
        <v>0</v>
      </c>
      <c r="C28" s="81">
        <v>0.95</v>
      </c>
      <c r="D28" s="137">
        <v>1</v>
      </c>
      <c r="E28" s="82" t="s">
        <v>193</v>
      </c>
    </row>
    <row r="29" spans="1:5" ht="15.75" customHeight="1" x14ac:dyDescent="0.2">
      <c r="A29" s="52" t="s">
        <v>184</v>
      </c>
      <c r="B29" s="81">
        <v>0</v>
      </c>
      <c r="C29" s="81">
        <v>0.95</v>
      </c>
      <c r="D29" s="137">
        <v>48</v>
      </c>
      <c r="E29" s="82" t="s">
        <v>193</v>
      </c>
    </row>
    <row r="30" spans="1:5" ht="15.75" customHeight="1" x14ac:dyDescent="0.2">
      <c r="A30" s="52" t="s">
        <v>154</v>
      </c>
      <c r="B30" s="81">
        <v>0</v>
      </c>
      <c r="C30" s="81">
        <v>0.95</v>
      </c>
      <c r="D30" s="137">
        <v>5.3</v>
      </c>
      <c r="E30" s="82" t="s">
        <v>193</v>
      </c>
    </row>
    <row r="31" spans="1:5" ht="15.75" customHeight="1" x14ac:dyDescent="0.2">
      <c r="A31" s="52" t="s">
        <v>185</v>
      </c>
      <c r="B31" s="81">
        <v>0</v>
      </c>
      <c r="C31" s="81">
        <v>0.95</v>
      </c>
      <c r="D31" s="137">
        <v>0.41</v>
      </c>
      <c r="E31" s="82" t="s">
        <v>193</v>
      </c>
    </row>
    <row r="32" spans="1:5" ht="15.75" customHeight="1" x14ac:dyDescent="0.2">
      <c r="A32" s="52" t="s">
        <v>186</v>
      </c>
      <c r="B32" s="81">
        <v>0</v>
      </c>
      <c r="C32" s="81">
        <v>0.95</v>
      </c>
      <c r="D32" s="137">
        <v>0.9</v>
      </c>
      <c r="E32" s="82" t="s">
        <v>193</v>
      </c>
    </row>
    <row r="33" spans="1:6" ht="15.75" customHeight="1" x14ac:dyDescent="0.2">
      <c r="A33" s="52" t="s">
        <v>187</v>
      </c>
      <c r="B33" s="81">
        <v>0</v>
      </c>
      <c r="C33" s="81">
        <v>0.95</v>
      </c>
      <c r="D33" s="137">
        <v>0.9</v>
      </c>
      <c r="E33" s="82" t="s">
        <v>193</v>
      </c>
    </row>
    <row r="34" spans="1:6" ht="15.75" customHeight="1" x14ac:dyDescent="0.2">
      <c r="A34" s="52" t="s">
        <v>188</v>
      </c>
      <c r="B34" s="81">
        <v>0</v>
      </c>
      <c r="C34" s="81">
        <v>0.95</v>
      </c>
      <c r="D34" s="137">
        <v>79</v>
      </c>
      <c r="E34" s="82" t="s">
        <v>193</v>
      </c>
    </row>
    <row r="35" spans="1:6" ht="15.75" customHeight="1" x14ac:dyDescent="0.2">
      <c r="A35" s="52" t="s">
        <v>189</v>
      </c>
      <c r="B35" s="81">
        <v>0</v>
      </c>
      <c r="C35" s="81">
        <v>0.95</v>
      </c>
      <c r="D35" s="137">
        <v>31</v>
      </c>
      <c r="E35" s="82" t="s">
        <v>193</v>
      </c>
    </row>
    <row r="36" spans="1:6" s="36" customFormat="1" ht="15.75" customHeight="1" x14ac:dyDescent="0.2">
      <c r="A36" s="52" t="s">
        <v>190</v>
      </c>
      <c r="B36" s="81">
        <v>0</v>
      </c>
      <c r="C36" s="81">
        <v>0.95</v>
      </c>
      <c r="D36" s="137">
        <v>102</v>
      </c>
      <c r="E36" s="82" t="s">
        <v>193</v>
      </c>
      <c r="F36" s="35"/>
    </row>
    <row r="37" spans="1:6" ht="15.75" customHeight="1" x14ac:dyDescent="0.2">
      <c r="A37" s="52" t="s">
        <v>191</v>
      </c>
      <c r="B37" s="81">
        <v>0</v>
      </c>
      <c r="C37" s="81">
        <v>0.95</v>
      </c>
      <c r="D37" s="137">
        <v>5.53</v>
      </c>
      <c r="E37" s="82" t="s">
        <v>193</v>
      </c>
    </row>
    <row r="38" spans="1:6" ht="15.75" customHeight="1" x14ac:dyDescent="0.2">
      <c r="A38" s="52" t="s">
        <v>192</v>
      </c>
      <c r="B38" s="81">
        <v>0</v>
      </c>
      <c r="C38" s="81">
        <v>0.95</v>
      </c>
      <c r="D38" s="137">
        <v>1</v>
      </c>
      <c r="E38" s="82" t="s">
        <v>193</v>
      </c>
    </row>
    <row r="39" spans="1:6" ht="15.75" customHeight="1" x14ac:dyDescent="0.2">
      <c r="F39" s="36"/>
    </row>
  </sheetData>
  <sheetProtection algorithmName="SHA-512" hashValue="H6//3iMlokMZpS9LHWGxsdtBNoeGOPpIRkYTVSRw7fj/a/QaTW89CGcamHO/ckwl7aWkzy6I0I3CkEiirRpQUw==" saltValue="66XHa97Xd/YpW33MqkLlxg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Programmes de référence</vt:lpstr>
      <vt:lpstr>Incidence des conditions</vt:lpstr>
      <vt:lpstr>Dépendances du programme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2021-11-12T00:00:03Z</dcterms:modified>
</cp:coreProperties>
</file>