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215DC88-8627-4529-AF7F-C100F03B5ED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2" i="2"/>
  <c r="I18" i="2"/>
  <c r="I27" i="2"/>
  <c r="I33" i="2"/>
  <c r="A24" i="2"/>
  <c r="A18" i="2"/>
  <c r="A31" i="2"/>
  <c r="A20" i="2"/>
  <c r="I17" i="2"/>
  <c r="A33" i="2"/>
  <c r="A30" i="2"/>
  <c r="C8" i="51" l="1"/>
  <c r="C7" i="51"/>
  <c r="C6" i="51"/>
  <c r="I15" i="2"/>
  <c r="I14" i="2"/>
  <c r="I11" i="2"/>
  <c r="I10" i="2"/>
  <c r="I9" i="2"/>
  <c r="I8" i="2"/>
  <c r="I7" i="2"/>
  <c r="I6" i="2"/>
  <c r="I5" i="2"/>
  <c r="I4" i="2"/>
  <c r="I3" i="2"/>
  <c r="I2" i="2"/>
  <c r="A21" i="2"/>
  <c r="A28" i="2"/>
  <c r="A29" i="2"/>
  <c r="A32" i="2"/>
  <c r="A35" i="2"/>
  <c r="A25" i="2"/>
  <c r="A37" i="2"/>
  <c r="A1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A39" i="2"/>
  <c r="A19" i="2"/>
  <c r="A22" i="2"/>
  <c r="A34" i="2"/>
  <c r="A23" i="2"/>
  <c r="A40" i="2"/>
  <c r="A2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10463FD4-2946-4737-B238-1CD33662B6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DA1737B-9B25-4792-ADAE-88522BDEC47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39D1E17-BC7B-4186-AD67-2ACEDB95CA3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0BFE8EB-474B-4CBD-82C6-54520C9A78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C3DB13B3-CF11-4262-9FC2-B8AEE030772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5EE0E22-DE28-4114-8C73-CD3F355AB29D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DAA3F460-1D11-4943-90E5-7ED3D08D3F0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81C410A-882B-457C-B8F7-2AE4B7AC5FA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B4AFC4C-26AC-4617-B05E-F1D2343AB5C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C3BEF38-FAF4-4AEE-978A-74DDA42B419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599FD8A-E73D-440A-BA3F-CB2D532004F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A979540-FEBD-4AA1-9DB3-CCEB5231BF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E6253CB-363F-49FD-A907-3D17040DAD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7688907-AAC2-4B18-BF57-34715FE191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B2E3176-7107-4FCE-89AC-51E7BF0B4D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D27582B-890E-4398-A636-6573FF1B26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B7BB651-8D28-4814-8BF3-01E9D65A54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F0FE447-7E72-4DE0-A1FC-D403F7C556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EA0EFE-597C-4E97-A3F8-9D1F2DC048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C1DAE64E-909D-49CF-906B-3CE729999DE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7AA3EB1-1A77-441D-9166-07100F8AA00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E0D7A40-2103-4AA0-A9EB-B7A50F4A746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CDF9B07-92A9-4743-BF20-815EA1749B6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AC7CFF1-F3BB-4946-B72D-589203B588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D89D07A8-C7C5-4984-94B1-052664D0F42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AB353C5-E9F2-42D6-B142-1D4D2F146B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08359698-80DF-436F-9B65-7ABB368EEC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BB02A5C-258A-44FB-9B54-B5AFE89FDD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154CCA1-0205-464D-97A6-822BD79BF3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E6873D6-70FB-41F0-AFDB-1DA71791AE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3003FB0-F1D5-4D50-A14D-A55F31B6A2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206A842-B902-41E7-A8EF-20220663F7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33EB4CA-DACB-4F50-BEBD-B520B8610F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CB277BE-7378-425B-844A-40949CEDAAF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74A2CDC-F067-4C1C-A447-51EE3386DD1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7C22268-B6F9-4D46-93DE-E7C01C2E57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0D8052A-7330-4C63-8E10-ED68FF213A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663C7C1-A0B7-4ABB-B09A-20D65D2876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DEC626B-86C4-4153-87C1-266BB066FA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FFB7E33-1998-475D-BAFA-EF4D6BFA44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5D14777-6D70-4B70-B0D8-836DCF84BE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D83D2FF-A41A-4DD2-A125-241EC8F676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EC95B0B-92C7-472E-91D3-FCF2010E1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533BF40-296C-4104-81C6-2897D49397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A0C2C1CF-A3F1-4943-9E02-6184BFB6F9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74DE5A4-096A-4EA5-A83C-A298615727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37E39A2-09A9-445A-89F0-B233343A89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E228A91-6E90-4D56-83E9-1551C8D905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E94AF5F-0599-41C6-B2E9-8D657E25A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911723F1-1AEF-40D7-A620-C55AFC538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0ECDF37-9201-4F58-9FBE-D1C866E787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C2FEC9F5-2DF1-4B75-9A8B-1A0F86BE96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04A79AA-7C12-4BDA-92F5-84953F8360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E9CCAE3-070C-416C-937A-F5CBB00B3F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D845F6A2-C406-4AFD-B309-F0BE6ABEDD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1AB2C82-1892-4C94-9BF4-454AF51C14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081C9DBF-FFBD-48D8-B917-444D9852F8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143C5318-3BFA-4F2D-A39A-C787B85AAE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04FE448-25D5-4B95-AC3B-28FC0AAB5A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DDA9A91-4272-4856-BD30-9B9BD370BF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050B27E-C114-44D8-9393-29E586FDC5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A383230-5661-476D-AEC7-7054AD018F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92C9940-5F46-4826-9B45-332B1B112A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81E75C5-86E0-45D7-817A-A146F33B38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E097DB5-B417-422C-9F73-CFF5BCDBD5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1BFEC75-6DB6-434D-8A4D-1ABFB7EE08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BAC31D9-F103-40B5-AFCF-F96AC4D8D7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BA744F8-12CC-4D21-A5FA-8B31A7EE45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8C62BBA-1F66-44BF-96C5-18D13CB43A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1A51C9F-46A6-4DD7-A8E1-FE3853F5E8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4F24C13-9A51-4BDE-929C-8636516DEC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834F552-FCA6-4F0C-BB73-651F4CDC5E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E73933D-526A-46B9-8ECB-1DCCF3B453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DF1556B-0688-4E94-A75F-B86735DD53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B7AAD30-3813-47A6-BDBE-EF8E04B4A6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0B89C82-B42F-46A6-813D-2B1404FA57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EB5B3D6-93B1-4914-A296-0B6F4FD9E0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D1F20F8-4BF6-4184-947A-B571190A8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07B9C0B-3292-4776-928C-6A2BE22EBE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71E9D65-4F25-470F-98E2-A645E464FB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45AF159-9937-4855-9567-8933E512FC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2A157D0-4181-4D13-97D2-0AED4B977B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F200404-1152-4027-82C9-3C2196AC96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6C06F27-3D24-47D8-90C8-73244DC02B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684BDF0-EF6C-4243-AF56-7B4CFBBAFA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2F77C7E-6817-43C9-AA48-AFA46A0152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BAF780B-3266-410F-A13B-D1B669CAA8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7E8E88D-AF71-44AC-81DC-3B89B90D7D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4B6CD09-A572-4FDD-885A-0B61788E77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2FC0ECE-D855-49C2-8B46-570AC0BF9A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077CE0B-E6CF-457E-8CE5-6DA9A63D21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2A23E52-7B8B-4520-AB1D-396BD9386A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E59988D-CC44-486A-916D-5F2460BC91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6CC6445-C8BF-4E7A-BE33-73C21DE40E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CA5DF1B-ED70-431A-BCDE-711C9A89E7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4E220A8-1A78-47C7-9DA3-69C2108F34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3D9B34A-EBC6-4055-A62F-4B90AB90BB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CFAB2A0-C720-4259-8D70-A5ADCBF301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C24E597-44EE-4098-83E5-707E9BD730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B8FEF54-9268-4342-B9A1-0961E2C4BA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34F0BC9-0FA4-4241-8193-5784B33D9C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FDA0868-1DA2-4032-946F-54CCDE9B25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644C8F0-9061-4945-89E7-1A4C87AE24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C7B2852-AFCE-4243-8B77-0361A8F081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A8D6457D-9ADA-4364-A812-8426A587A4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D0B3A15-3FB5-45E8-A036-61AE917CE7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1DD9ABF-2045-4BA5-A948-72776A3F63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0801F9A1-7FB9-43DA-9363-7981817FDC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F96D171-0C34-4F36-9292-D7D275984E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A06848F-D2F2-41B5-BA75-EFDB657424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9A9A19E5-4C08-4309-A927-A0E859E9A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4138C6B-D057-44A9-96D5-0D54A7CC5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7EF3A25-3883-45C6-9C50-6409B86D5C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F7C2D38-B01B-41D9-BF5D-50C6AF7B17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6464AA0-B283-451E-93B4-BA49A4AEAB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9FBD841-E9EB-47DD-A98F-AAD4CD6744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7F215878-A747-4548-833D-A1AA8B166B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018E490-F0E1-4FB2-B661-46FEC89070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23AC3EC-0D22-46E5-B116-1CB320B613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398B520-841C-4E13-A1D9-0BC2177758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8EF797B-0A33-4446-B44C-92B20AB135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237FD07-A848-418C-8CA1-C0765B133F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5A6C093-8730-41B9-8491-CE1B9EDD27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CE77D30-43B7-44A2-B4AE-D4D0638E26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071B6F2-E29B-4A0D-BC18-11AA1BD518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A10C7AA-E647-4CF4-91D1-15A069288F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7E7BFB7-FE3C-4744-B93F-DC0CB5C589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C5D8771-4EC8-4216-95EA-1D3DA6C923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70E4D22-C8CC-4848-883B-BBC894FE1A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BB96D9A8-3B9C-4036-9864-11DD2F4277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96F2E189-A476-4396-AA07-804D13D695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7826BC9-DE32-4E3F-9DDB-F691594265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B9D611C-3921-4E1C-B1E7-8255B09EC5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CB4A820-2EBC-4599-9FB5-F530A27D01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B136A360-7972-471D-870B-C34605EA67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C5A1705D-6D8D-4943-87CE-05ABCDBFD2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02E9B62-4413-4807-A6E0-B322421BC6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B44FBAF-855A-4447-BECE-9376C4273F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4BF5759-2312-4C21-86FF-6FCE829406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957E591-15E1-4EB2-9450-90C19979BB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BD279F9F-89E3-4BCA-826F-1CDBBFA792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8F05CA8-DE69-4984-9055-A8D74DCA35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510367B-149A-4DEC-AD10-8B918104C5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19B060D-86F1-44A6-A7F9-2BD1AC58A5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97584EE-8093-446C-9E95-8E1931CC6F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006037A-5519-4233-A10A-91E6CE6380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A6E5D58-B9D2-4B5B-9365-0A2A0B830E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7516D93-97AE-42D9-927F-F5395580A2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386B414-7F60-4510-9FEB-E573C3F9E8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AA9C032-F75B-4D0E-AE49-6E7A6B8B6A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9ACCD41-62E9-4172-9690-980D3139DD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4BA4AFC-9E77-490C-95F8-20B46D6F76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A23DA3E-DB2E-4CEC-8967-B6830F3EE6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C7F27BB-2EBB-405E-8AEA-07D914393A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8801541-47F3-4D61-867D-FFBD44EAF0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8A0E3B3-77A5-47A1-A914-B121FDCC1F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C5EF5B2-F52B-4C08-ADE6-F502B86D32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1B1A2AE-EDBF-46CB-8856-3DDD47F1BCE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940D127-CF0E-4A29-A5C6-F23EC456D7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C52D95A-F17D-44D0-A05F-07A2122669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00F94B7-6A97-49F8-BE01-2BDFECA877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54C7B65-8EB9-4331-A380-B58794D117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A4954B55-CA52-4545-B058-3D7850F1CD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58A1326-9041-4CE2-A56C-2EACCE545B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A81E114-EB29-4C2A-839E-38A0E4BD34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C13A97E-F790-4586-94D3-D002704291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9F1A55C-9AF2-48BA-BC72-8F1EFAF615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0F0840C-26C1-4502-8D11-15223FC119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226E36C-136D-458C-9B78-D4DE26BE46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A1E1FA5-57C3-4C78-9ED6-555DC2D7FF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805540D-E74A-4390-863E-8B73A6C6E7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F9D32DE-731D-4E07-BC4A-9394D973B8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29ED926-8D3D-42A7-9ABF-DFE46B49EC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82BF00D-13E0-40A0-96D9-0D7F49D7AD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D0CE945-D9A5-4833-9F0A-EF239385E4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AC976F5-0A64-42C8-AE77-6AB22E7D38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99F0F1DC-6B85-48CE-9555-2413C5CC59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EAE91B0-A4D5-4528-A449-4A966DC15C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2D56E2E-E682-4FBC-9ED1-6222E9B76D7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D7122D19-818A-4CC7-B3B5-BBAAFF8FB8A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EF452043-A116-4529-93FE-B27306D7F84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BA17162F-5351-4E06-B022-D5C702CC797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9E806A13-B269-4DCF-AE7F-31BDCA05083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52ED1E99-C689-4C21-B368-1DF994D1B0A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D1672EBB-B276-4219-806C-C745542A389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40266C46-F3E1-4A56-87C4-F1EBF7DB39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F9FDC9A5-3905-44DE-9995-729136A8A92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0D05985F-F0DE-4559-982D-0742ABE9937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3787F0DD-F0E1-41BC-9BA2-EED77803B12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27E2710C-DEC4-4F5B-B668-E41E8DE06AE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A84F4B0B-E91F-4AA4-BD41-FE8191CEA85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E0F018D5-B005-490B-A301-F37DE5A43DA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EE44C346-0745-4534-8657-62B6343282B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80A7A176-8D2B-40B3-849B-497C1386994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A88995F5-3515-4AE4-80BF-CDE4E887F79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CD9C0628-037E-4B82-A2AE-3BB96C3F96F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E0C88700-D0E5-40B7-B79F-B37A85F7BEB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081E22D2-8071-497F-95D7-3EFAE4DF0BD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6B1D7C00-6647-4644-9311-3712222FE4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A21AA78-5D4D-4DC5-9472-081155F9DB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98FB1BF-6C7A-4FDF-99C2-97E7D3619C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18E2A62F-93DA-4C96-ADF0-0310CDEB5C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21FAB51-4F5F-4675-BB35-5E9F7BCD1F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765176C-F56A-4D87-932E-5AC4809CA63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18C85D3-EB40-4D51-A4AA-43702ADDB77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FBA565B-99AC-4BB7-9A59-C75292459C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D1FCB13-403D-462E-AA77-B0A9F0493F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59245D6-98FF-4138-A913-849E1CDE1A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5E9833E-EBE6-4EEC-B531-628C8EA474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9872476-E0B8-4F7C-9C2A-D674154D49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32178CD-AFF4-48E3-8C56-C11121FE13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BBC21D5-36A2-4D6C-AF81-9622804C68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A312F93-6DD5-48FA-8075-B3936E9092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6296E29-251C-4F39-B9B4-FCCAA7ECE6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B50BD37-0280-4DC7-B593-85D742CE274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6D79179-E244-4A15-B56D-A99E1495330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F1C1E4D7-9CE9-4845-AF6E-754A5965E37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D10CB07-BC87-463F-86FB-90044DF243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CB26878E-8D75-4B89-868C-45AC7D04C83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DF5B1A2-1BB7-4A03-91B8-2BCC897A3B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5315707-D90C-4176-BECD-D1F0EB7195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87F8C21A-C7F7-466E-B978-0AAA815D6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200BDB5-9F74-42FF-B5CF-F9B6F088A9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4A2B87D-D763-4A00-BB4D-4A2952AFE4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55F6658-AAB5-4D46-A34A-601832785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383FE75-67B9-4C6A-ABA3-0EAACED357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7F136C9-75F1-48D6-92FD-C61A9B475E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5129FBB-5C2A-4F49-ADC2-7E84297A32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AB3A5550-20F7-46E2-94EA-7A7523A23B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EE12D657-7962-4CE5-BB4D-9C8E44038A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30484FC-4DC2-4E3D-A73E-0EBBF6D211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2DAE9A1-37A5-42B0-8792-2F21EFE496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6C0B369-E17C-4282-BDA2-0CB42A23E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51A53CF-65D4-401A-8FF2-FD61F6D166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26F4A9F-5DCE-47D8-82A3-DF461E8F67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BFF6563-9BE7-4A27-AB03-7846195BF6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7D00DB5-AD75-4716-8333-63F1E9F02B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AB8C517F-CD59-4EB4-9212-705C99ECCF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79B69E9-FF1F-4E09-8ECA-9B41211CE9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4EC8E23-411F-457A-AECA-30531C47E0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13F4A9D-B313-4472-83CD-E9A527B5A6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D38EA60-ED59-40EC-A6AA-4E954FA22B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83846E6-2DB6-4F08-95BA-390352D3C6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493F55A-8A6D-408B-B292-1C0A91C810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94B1071-B552-4B6C-9B96-61ADE33EAC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179DF02-D557-4766-859B-0427E77895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442D718-115D-40D3-ADE3-5ECEB282B9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05F330D-85DF-4FAB-8EFC-72E3ED6B1F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5A40BE6-FC38-4EC6-9D49-248898772E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BC99674-4085-4873-9B98-A222F81943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DFF9BF4-4429-4762-99F0-B3A82C0FB9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AF23448-6FAA-4F9D-A41F-41443F6E67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C2E4CAF-6C4F-42F5-93EC-A9B13CC64E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E712470-1AC2-4D55-B86F-418C3A2250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B34D009-AACF-418F-9A07-D76D6BAAB8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1734083-FE00-4748-9408-6FE9A52BC8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DB422E3-D253-4D2D-A9BA-684A2A946B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08E1414-4664-4D6A-B0FE-F4DBC23D9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DC02054-97EF-42C8-AE2C-4FBCD19029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9BA4D7C2-6E4C-43E5-B02C-10E4D11074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44FFDC2-8458-4DE4-BB31-EF2A6DE6B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1D268FF-E34B-4726-AB45-FB8BEDFDF44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4E373BD-D7CE-4EE8-BDBE-E2FEC45AC7B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B11950B-83C4-4F0B-88F2-90C69C09D06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EA848934-EFCE-43E1-81DD-502AC1EC9C8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2A4E704-6076-4590-8F30-A8A154B132D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70E20C2-51DC-4C8B-8C3D-8D727246037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D49A20A-9605-4A46-9215-FD28537716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CF5EB6E-CAE7-4B38-8C7A-A1B89CB765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31E3AA1-28EA-416E-A096-3833626D94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1BD42E4-4D5C-48B6-BECC-D6D8949AE3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7158DF7-3095-4A94-AA0C-856D33A864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79D5C01-6ED8-40F2-9C79-135A4B79EAA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3A029B0-BA32-410F-A717-2EE0399189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9786272-9A39-4A48-9CB8-0836615B05B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D8F6DA9-24ED-499B-815A-CBB44CCB463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26FA74D-31A1-45C8-B8DF-BBBA01C833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3A0063F-E307-4EA8-9048-CAFB6BBF243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E5B88F8-5129-45F3-9AAF-DBC059526C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4B33C62-C7F3-4759-B0FC-5C3A87A998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09035622-C63C-421A-809D-E7655ADDDCF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B899C22-4629-40CC-8B79-243FEFBB145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2604C02-F755-4155-AA2C-F79A88E0859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3F0A8AA-D353-44E7-A839-12531B148A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1AF291A-FF58-4033-865B-606B8DD8DF5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873A00D-70FD-4595-946E-CC5633000C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BB15558-B3A6-45A5-AF6B-DD8C4B7A590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1E715B2-F2C3-4712-A191-351DEDEC0FE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5737003D-8BD5-4911-B74C-6702933453D2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05E65F9-8920-4ECC-B179-A38F1F636F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2FB46F1-425D-4522-996B-A41089961E4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7F61D94-6A94-489F-B48F-1EEE5B82BEB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89CBC54-A79C-4A0F-801E-60CA9C26443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6E714C6-C0F4-4EFE-9093-026D2C39053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F6611B8-88F5-48EC-962F-C8E4DC5F0DB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BA1050A-E052-4472-97AD-A8899C61D95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820BF4E-142A-42CA-81B5-9BCDF3F248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0FD0440-3446-41EA-AE8C-4E9A1F3B49B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F46F3836-15C0-4FA1-9C73-6919F73949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29422FE-C05B-46E8-B6E7-62F7BB711AB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AA699E4-927A-4918-9B2B-4094413E523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3040622-D4C9-429F-A1CF-A460F99A9CF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7D1F7B4-775B-4ED6-9A54-8CE3806070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5A3FED8-6E20-4039-8EAC-8327006BF8D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75A0697-1233-49D8-B383-E763DA2BA27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E7CAA04-8209-4C57-A387-8E93E20E39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D6B95DA-1A91-489D-B3AA-C956EFCC613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CED7C692-BA23-4851-BB15-13E808B858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4E2192B-DDFD-405A-AE43-EBDC014CC3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25FE744-FA56-4A3C-83BF-C26B7BA222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DB56AD8-A3EA-4939-A1F4-04A168A58F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E759431D-DEBB-4379-ADF6-372AE730E84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E387305-BDF6-489B-8887-EFF8D2E5223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6F4935F-130F-4BD6-8865-7980F13F4B9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6B457DF-3EC7-4B7F-AA4E-37E8A68FA4A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A6494EF-6A99-4850-83CA-63F501E6D41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1EC39B9E-62A4-4A90-BA43-B091180D1DF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9B099F9-5D91-42EE-8040-E827E62FDDC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974E3C4-EE5D-4061-B798-E396259080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69096B6-96B2-4270-A44F-23EC6E93696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AD903CB-BDC2-425D-BE06-3B1789793F1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0AEABBF-54A7-416C-9AAF-2E6A3CA03CA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E45A947-290F-47E5-9A0B-126E3F1EA47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<sst xmlns="http://schemas.openxmlformats.org/spreadsheetml/2006/main" count="1102" uniqueCount="271">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</sst>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5271257</v>
      </c>
    </row>
    <row r="8" spans="1:3" ht="15" customHeight="1" x14ac:dyDescent="0.25">
      <c r="B8" s="7" t="s">
        <v>106</v>
      </c>
      <c r="C8" s="70">
        <v>0.54500000000000004</v>
      </c>
    </row>
    <row r="9" spans="1:3" ht="15" customHeight="1" x14ac:dyDescent="0.25">
      <c r="B9" s="9" t="s">
        <v>107</v>
      </c>
      <c r="C9" s="71">
        <v>3.2400000000000005E-2</v>
      </c>
    </row>
    <row r="10" spans="1:3" ht="15" customHeight="1" x14ac:dyDescent="0.25">
      <c r="B10" s="9" t="s">
        <v>105</v>
      </c>
      <c r="C10" s="71">
        <v>0.36149230957031298</v>
      </c>
    </row>
    <row r="11" spans="1:3" ht="15" customHeight="1" x14ac:dyDescent="0.25">
      <c r="B11" s="7" t="s">
        <v>108</v>
      </c>
      <c r="C11" s="70">
        <v>0.17800000000000002</v>
      </c>
    </row>
    <row r="12" spans="1:3" ht="15" customHeight="1" x14ac:dyDescent="0.25">
      <c r="B12" s="7" t="s">
        <v>109</v>
      </c>
      <c r="C12" s="70">
        <v>0.61499999999999999</v>
      </c>
    </row>
    <row r="13" spans="1:3" ht="15" customHeight="1" x14ac:dyDescent="0.25">
      <c r="B13" s="7" t="s">
        <v>110</v>
      </c>
      <c r="C13" s="70">
        <v>0.57899999999999996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8.48E-2</v>
      </c>
    </row>
    <row r="24" spans="1:3" ht="15" customHeight="1" x14ac:dyDescent="0.25">
      <c r="B24" s="20" t="s">
        <v>102</v>
      </c>
      <c r="C24" s="71">
        <v>0.49770000000000003</v>
      </c>
    </row>
    <row r="25" spans="1:3" ht="15" customHeight="1" x14ac:dyDescent="0.25">
      <c r="B25" s="20" t="s">
        <v>103</v>
      </c>
      <c r="C25" s="71">
        <v>0.3468</v>
      </c>
    </row>
    <row r="26" spans="1:3" ht="15" customHeight="1" x14ac:dyDescent="0.25">
      <c r="B26" s="20" t="s">
        <v>104</v>
      </c>
      <c r="C26" s="71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39.200000000000003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67.900000000000006</v>
      </c>
      <c r="D39" s="17"/>
      <c r="E39" s="17"/>
    </row>
    <row r="40" spans="1:5" ht="15" customHeight="1" x14ac:dyDescent="0.25">
      <c r="B40" s="16" t="s">
        <v>171</v>
      </c>
      <c r="C40" s="75">
        <v>3.96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2.5699999999999997E-2</v>
      </c>
      <c r="D45" s="17"/>
    </row>
    <row r="46" spans="1:5" ht="15.75" customHeight="1" x14ac:dyDescent="0.25">
      <c r="B46" s="16" t="s">
        <v>11</v>
      </c>
      <c r="C46" s="71">
        <v>8.9700000000000002E-2</v>
      </c>
      <c r="D46" s="17"/>
    </row>
    <row r="47" spans="1:5" ht="15.75" customHeight="1" x14ac:dyDescent="0.25">
      <c r="B47" s="16" t="s">
        <v>12</v>
      </c>
      <c r="C47" s="71">
        <v>0.37390000000000001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4.6794686183274994</v>
      </c>
      <c r="D51" s="17"/>
    </row>
    <row r="52" spans="1:4" ht="15" customHeight="1" x14ac:dyDescent="0.25">
      <c r="B52" s="16" t="s">
        <v>125</v>
      </c>
      <c r="C52" s="76">
        <v>4.6286878354800001</v>
      </c>
    </row>
    <row r="53" spans="1:4" ht="15.75" customHeight="1" x14ac:dyDescent="0.25">
      <c r="B53" s="16" t="s">
        <v>126</v>
      </c>
      <c r="C53" s="76">
        <v>4.6286878354800001</v>
      </c>
    </row>
    <row r="54" spans="1:4" ht="15.75" customHeight="1" x14ac:dyDescent="0.25">
      <c r="B54" s="16" t="s">
        <v>127</v>
      </c>
      <c r="C54" s="76">
        <v>3.80789371925</v>
      </c>
    </row>
    <row r="55" spans="1:4" ht="15.75" customHeight="1" x14ac:dyDescent="0.25">
      <c r="B55" s="16" t="s">
        <v>128</v>
      </c>
      <c r="C55" s="76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0.45716605231460289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35.180119803198366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54.64653115467285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56.177874626950199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0.18295608825211418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1.312455758119933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1.312455758119933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1.312455758119933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1.312455758119933</v>
      </c>
      <c r="E13" s="86" t="s">
        <v>202</v>
      </c>
    </row>
    <row r="14" spans="1:5" ht="15.75" customHeight="1" x14ac:dyDescent="0.25">
      <c r="A14" s="11" t="s">
        <v>187</v>
      </c>
      <c r="B14" s="85">
        <v>6.8000000000000005E-2</v>
      </c>
      <c r="C14" s="85">
        <v>0.95</v>
      </c>
      <c r="D14" s="86">
        <v>17.330280382167178</v>
      </c>
      <c r="E14" s="86" t="s">
        <v>202</v>
      </c>
    </row>
    <row r="15" spans="1:5" ht="15.75" customHeight="1" x14ac:dyDescent="0.25">
      <c r="A15" s="11" t="s">
        <v>209</v>
      </c>
      <c r="B15" s="85">
        <v>6.8000000000000005E-2</v>
      </c>
      <c r="C15" s="85">
        <v>0.95</v>
      </c>
      <c r="D15" s="86">
        <v>17.330280382167178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0.25634399313294065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0.24299999999999999</v>
      </c>
      <c r="C18" s="85">
        <v>0.95</v>
      </c>
      <c r="D18" s="87">
        <v>1.4029197158578663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1.4029197158578663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1.4029197158578663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1.7527897966645063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29.517384791071642</v>
      </c>
      <c r="E22" s="86" t="s">
        <v>202</v>
      </c>
    </row>
    <row r="23" spans="1:5" ht="15.75" customHeight="1" x14ac:dyDescent="0.25">
      <c r="A23" s="52" t="s">
        <v>34</v>
      </c>
      <c r="B23" s="85">
        <v>0.26</v>
      </c>
      <c r="C23" s="85">
        <v>0.95</v>
      </c>
      <c r="D23" s="86">
        <v>5.6396812437985204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25.052848461386919</v>
      </c>
      <c r="E24" s="86" t="s">
        <v>202</v>
      </c>
    </row>
    <row r="25" spans="1:5" ht="15.75" customHeight="1" x14ac:dyDescent="0.25">
      <c r="A25" s="52" t="s">
        <v>87</v>
      </c>
      <c r="B25" s="85">
        <v>1.1000000000000001E-2</v>
      </c>
      <c r="C25" s="85">
        <v>0.95</v>
      </c>
      <c r="D25" s="86">
        <v>25.036504543132665</v>
      </c>
      <c r="E25" s="86" t="s">
        <v>202</v>
      </c>
    </row>
    <row r="26" spans="1:5" ht="15.75" customHeight="1" x14ac:dyDescent="0.25">
      <c r="A26" s="52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3.8351815583246061</v>
      </c>
      <c r="E27" s="86" t="s">
        <v>202</v>
      </c>
    </row>
    <row r="28" spans="1:5" ht="15.75" customHeight="1" x14ac:dyDescent="0.25">
      <c r="A28" s="52" t="s">
        <v>84</v>
      </c>
      <c r="B28" s="85">
        <v>0.46200000000000002</v>
      </c>
      <c r="C28" s="85">
        <v>0.95</v>
      </c>
      <c r="D28" s="86">
        <v>2.9966675653474648</v>
      </c>
      <c r="E28" s="86" t="s">
        <v>202</v>
      </c>
    </row>
    <row r="29" spans="1:5" ht="15.75" customHeight="1" x14ac:dyDescent="0.25">
      <c r="A29" s="52" t="s">
        <v>58</v>
      </c>
      <c r="B29" s="85">
        <v>0.24299999999999999</v>
      </c>
      <c r="C29" s="85">
        <v>0.95</v>
      </c>
      <c r="D29" s="86">
        <v>61.497953409889355</v>
      </c>
      <c r="E29" s="86" t="s">
        <v>202</v>
      </c>
    </row>
    <row r="30" spans="1:5" ht="15.75" customHeight="1" x14ac:dyDescent="0.25">
      <c r="A30" s="52" t="s">
        <v>67</v>
      </c>
      <c r="B30" s="85">
        <v>9.1999999999999998E-2</v>
      </c>
      <c r="C30" s="85">
        <v>0.95</v>
      </c>
      <c r="D30" s="86">
        <v>3.2132728803104968</v>
      </c>
      <c r="E30" s="86" t="s">
        <v>202</v>
      </c>
    </row>
    <row r="31" spans="1:5" ht="15.75" customHeight="1" x14ac:dyDescent="0.25">
      <c r="A31" s="52" t="s">
        <v>28</v>
      </c>
      <c r="B31" s="85">
        <v>0.66150000000000009</v>
      </c>
      <c r="C31" s="85">
        <v>0.95</v>
      </c>
      <c r="D31" s="86">
        <v>0.47407668456460794</v>
      </c>
      <c r="E31" s="86" t="s">
        <v>202</v>
      </c>
    </row>
    <row r="32" spans="1:5" ht="15.75" customHeight="1" x14ac:dyDescent="0.25">
      <c r="A32" s="52" t="s">
        <v>83</v>
      </c>
      <c r="B32" s="85">
        <v>0.45600000000000002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0.439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0.31900000000000001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0.55299999999999994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0.122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9.6000000000000002E-2</v>
      </c>
      <c r="C37" s="85">
        <v>0.95</v>
      </c>
      <c r="D37" s="86">
        <v>9.1972159117845038</v>
      </c>
      <c r="E37" s="86" t="s">
        <v>202</v>
      </c>
    </row>
    <row r="38" spans="1:6" ht="15.75" customHeight="1" x14ac:dyDescent="0.25">
      <c r="A38" s="52" t="s">
        <v>60</v>
      </c>
      <c r="B38" s="85">
        <v>9.6000000000000002E-2</v>
      </c>
      <c r="C38" s="85">
        <v>0.95</v>
      </c>
      <c r="D38" s="86">
        <v>0.50341308194577417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1154976.3430669999</v>
      </c>
      <c r="C2" s="78">
        <v>2040683</v>
      </c>
      <c r="D2" s="78">
        <v>2932836</v>
      </c>
      <c r="E2" s="78">
        <v>1965897</v>
      </c>
      <c r="F2" s="78">
        <v>1250289</v>
      </c>
      <c r="G2" s="22">
        <f t="shared" ref="G2:G40" si="0">C2+D2+E2+F2</f>
        <v>8189705</v>
      </c>
      <c r="H2" s="22">
        <f t="shared" ref="H2:H40" si="1">(B2 + stillbirth*B2/(1000-stillbirth))/(1-abortion)</f>
        <v>1363977.2064312545</v>
      </c>
      <c r="I2" s="22">
        <f>G2-H2</f>
        <v>6825727.7935687453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1158383.0553333333</v>
      </c>
      <c r="C3" s="78">
        <v>2097000</v>
      </c>
      <c r="D3" s="78">
        <v>3053000</v>
      </c>
      <c r="E3" s="78">
        <v>2029000</v>
      </c>
      <c r="F3" s="78">
        <v>1302000</v>
      </c>
      <c r="G3" s="22">
        <f t="shared" si="0"/>
        <v>8481000</v>
      </c>
      <c r="H3" s="22">
        <f t="shared" si="1"/>
        <v>1368000.3865665374</v>
      </c>
      <c r="I3" s="22">
        <f t="shared" ref="I3:I15" si="3">G3-H3</f>
        <v>7112999.6134334626</v>
      </c>
    </row>
    <row r="4" spans="1:9" ht="15.75" customHeight="1" x14ac:dyDescent="0.25">
      <c r="A4" s="7">
        <f t="shared" si="2"/>
        <v>2019</v>
      </c>
      <c r="B4" s="77">
        <v>1160461.889</v>
      </c>
      <c r="C4" s="78">
        <v>2153000</v>
      </c>
      <c r="D4" s="78">
        <v>3174000</v>
      </c>
      <c r="E4" s="78">
        <v>2094000</v>
      </c>
      <c r="F4" s="78">
        <v>1356000</v>
      </c>
      <c r="G4" s="22">
        <f t="shared" si="0"/>
        <v>8777000</v>
      </c>
      <c r="H4" s="22">
        <f t="shared" si="1"/>
        <v>1370455.3993936968</v>
      </c>
      <c r="I4" s="22">
        <f t="shared" si="3"/>
        <v>7406544.6006063037</v>
      </c>
    </row>
    <row r="5" spans="1:9" ht="15.75" customHeight="1" x14ac:dyDescent="0.25">
      <c r="A5" s="7">
        <f t="shared" si="2"/>
        <v>2020</v>
      </c>
      <c r="B5" s="77">
        <v>1161743.04</v>
      </c>
      <c r="C5" s="78">
        <v>2212000</v>
      </c>
      <c r="D5" s="78">
        <v>3299000</v>
      </c>
      <c r="E5" s="78">
        <v>2163000</v>
      </c>
      <c r="F5" s="78">
        <v>1416000</v>
      </c>
      <c r="G5" s="22">
        <f t="shared" si="0"/>
        <v>9090000</v>
      </c>
      <c r="H5" s="22">
        <f t="shared" si="1"/>
        <v>1371968.3834236173</v>
      </c>
      <c r="I5" s="22">
        <f t="shared" si="3"/>
        <v>7718031.6165763829</v>
      </c>
    </row>
    <row r="6" spans="1:9" ht="15.75" customHeight="1" x14ac:dyDescent="0.25">
      <c r="A6" s="7">
        <f t="shared" si="2"/>
        <v>2021</v>
      </c>
      <c r="B6" s="77">
        <v>1165194.1192000001</v>
      </c>
      <c r="C6" s="78">
        <v>2264000</v>
      </c>
      <c r="D6" s="78">
        <v>3428000</v>
      </c>
      <c r="E6" s="78">
        <v>2234000</v>
      </c>
      <c r="F6" s="78">
        <v>1476000</v>
      </c>
      <c r="G6" s="22">
        <f t="shared" si="0"/>
        <v>9402000</v>
      </c>
      <c r="H6" s="22">
        <f t="shared" si="1"/>
        <v>1376043.9589924549</v>
      </c>
      <c r="I6" s="22">
        <f t="shared" si="3"/>
        <v>8025956.0410075448</v>
      </c>
    </row>
    <row r="7" spans="1:9" ht="15.75" customHeight="1" x14ac:dyDescent="0.25">
      <c r="A7" s="7">
        <f t="shared" si="2"/>
        <v>2022</v>
      </c>
      <c r="B7" s="77">
        <v>1167815.9703999998</v>
      </c>
      <c r="C7" s="78">
        <v>2319000</v>
      </c>
      <c r="D7" s="78">
        <v>3560000</v>
      </c>
      <c r="E7" s="78">
        <v>2310000</v>
      </c>
      <c r="F7" s="78">
        <v>1543000</v>
      </c>
      <c r="G7" s="22">
        <f t="shared" si="0"/>
        <v>9732000</v>
      </c>
      <c r="H7" s="22">
        <f t="shared" si="1"/>
        <v>1379140.2520870459</v>
      </c>
      <c r="I7" s="22">
        <f t="shared" si="3"/>
        <v>8352859.7479129545</v>
      </c>
    </row>
    <row r="8" spans="1:9" ht="15.75" customHeight="1" x14ac:dyDescent="0.25">
      <c r="A8" s="7">
        <f t="shared" si="2"/>
        <v>2023</v>
      </c>
      <c r="B8" s="77">
        <v>1169569.2875999999</v>
      </c>
      <c r="C8" s="78">
        <v>2373000</v>
      </c>
      <c r="D8" s="78">
        <v>3692000</v>
      </c>
      <c r="E8" s="78">
        <v>2392000</v>
      </c>
      <c r="F8" s="78">
        <v>1612000</v>
      </c>
      <c r="G8" s="22">
        <f t="shared" si="0"/>
        <v>10069000</v>
      </c>
      <c r="H8" s="22">
        <f t="shared" si="1"/>
        <v>1381210.8440180402</v>
      </c>
      <c r="I8" s="22">
        <f t="shared" si="3"/>
        <v>8687789.1559819598</v>
      </c>
    </row>
    <row r="9" spans="1:9" ht="15.75" customHeight="1" x14ac:dyDescent="0.25">
      <c r="A9" s="7">
        <f t="shared" si="2"/>
        <v>2024</v>
      </c>
      <c r="B9" s="77">
        <v>1170332.544</v>
      </c>
      <c r="C9" s="78">
        <v>2418000</v>
      </c>
      <c r="D9" s="78">
        <v>3820000</v>
      </c>
      <c r="E9" s="78">
        <v>2482000</v>
      </c>
      <c r="F9" s="78">
        <v>1682000</v>
      </c>
      <c r="G9" s="22">
        <f t="shared" si="0"/>
        <v>10402000</v>
      </c>
      <c r="H9" s="22">
        <f t="shared" si="1"/>
        <v>1382112.2168803609</v>
      </c>
      <c r="I9" s="22">
        <f t="shared" si="3"/>
        <v>9019887.7831196394</v>
      </c>
    </row>
    <row r="10" spans="1:9" ht="15.75" customHeight="1" x14ac:dyDescent="0.25">
      <c r="A10" s="7">
        <f t="shared" si="2"/>
        <v>2025</v>
      </c>
      <c r="B10" s="77">
        <v>1169993.5759999999</v>
      </c>
      <c r="C10" s="78">
        <v>2448000</v>
      </c>
      <c r="D10" s="78">
        <v>3941000</v>
      </c>
      <c r="E10" s="78">
        <v>2579000</v>
      </c>
      <c r="F10" s="78">
        <v>1750000</v>
      </c>
      <c r="G10" s="22">
        <f t="shared" si="0"/>
        <v>10718000</v>
      </c>
      <c r="H10" s="22">
        <f t="shared" si="1"/>
        <v>1381711.9103039664</v>
      </c>
      <c r="I10" s="22">
        <f t="shared" si="3"/>
        <v>9336288.0896960329</v>
      </c>
    </row>
    <row r="11" spans="1:9" ht="15.75" customHeight="1" x14ac:dyDescent="0.25">
      <c r="A11" s="7">
        <f t="shared" si="2"/>
        <v>2026</v>
      </c>
      <c r="B11" s="77">
        <v>1172382.3684</v>
      </c>
      <c r="C11" s="78">
        <v>2462000</v>
      </c>
      <c r="D11" s="78">
        <v>4070000</v>
      </c>
      <c r="E11" s="78">
        <v>2687000</v>
      </c>
      <c r="F11" s="78">
        <v>1816000</v>
      </c>
      <c r="G11" s="22">
        <f t="shared" si="0"/>
        <v>11035000</v>
      </c>
      <c r="H11" s="22">
        <f t="shared" si="1"/>
        <v>1384532.9710157765</v>
      </c>
      <c r="I11" s="22">
        <f t="shared" si="3"/>
        <v>9650467.0289842226</v>
      </c>
    </row>
    <row r="12" spans="1:9" ht="15.75" customHeight="1" x14ac:dyDescent="0.25">
      <c r="A12" s="7">
        <f t="shared" si="2"/>
        <v>2027</v>
      </c>
      <c r="B12" s="77">
        <v>1173883.0568000001</v>
      </c>
      <c r="C12" s="78">
        <v>2460000</v>
      </c>
      <c r="D12" s="78">
        <v>4191000</v>
      </c>
      <c r="E12" s="78">
        <v>2804000</v>
      </c>
      <c r="F12" s="78">
        <v>1880000</v>
      </c>
      <c r="G12" s="22">
        <f t="shared" si="0"/>
        <v>11335000</v>
      </c>
      <c r="H12" s="22">
        <f t="shared" si="1"/>
        <v>1386305.2192387318</v>
      </c>
      <c r="I12" s="22">
        <f t="shared" si="3"/>
        <v>9948694.780761268</v>
      </c>
    </row>
    <row r="13" spans="1:9" ht="15.75" customHeight="1" x14ac:dyDescent="0.25">
      <c r="A13" s="7">
        <f t="shared" si="2"/>
        <v>2028</v>
      </c>
      <c r="B13" s="77">
        <v>1174471.0236000002</v>
      </c>
      <c r="C13" s="78">
        <v>2452000</v>
      </c>
      <c r="D13" s="78">
        <v>4301000</v>
      </c>
      <c r="E13" s="78">
        <v>2926000</v>
      </c>
      <c r="F13" s="78">
        <v>1944000</v>
      </c>
      <c r="G13" s="22">
        <f t="shared" si="0"/>
        <v>11623000</v>
      </c>
      <c r="H13" s="22">
        <f t="shared" si="1"/>
        <v>1386999.5826498549</v>
      </c>
      <c r="I13" s="22">
        <f t="shared" si="3"/>
        <v>10236000.417350145</v>
      </c>
    </row>
    <row r="14" spans="1:9" ht="15.75" customHeight="1" x14ac:dyDescent="0.25">
      <c r="A14" s="7">
        <f t="shared" si="2"/>
        <v>2029</v>
      </c>
      <c r="B14" s="77">
        <v>1174149.2532000004</v>
      </c>
      <c r="C14" s="78">
        <v>2448000</v>
      </c>
      <c r="D14" s="78">
        <v>4398000</v>
      </c>
      <c r="E14" s="78">
        <v>3053000</v>
      </c>
      <c r="F14" s="78">
        <v>2011000</v>
      </c>
      <c r="G14" s="22">
        <f t="shared" si="0"/>
        <v>11910000</v>
      </c>
      <c r="H14" s="22">
        <f t="shared" si="1"/>
        <v>1386619.5856967238</v>
      </c>
      <c r="I14" s="22">
        <f t="shared" si="3"/>
        <v>10523380.414303277</v>
      </c>
    </row>
    <row r="15" spans="1:9" ht="15.75" customHeight="1" x14ac:dyDescent="0.25">
      <c r="A15" s="7">
        <f t="shared" si="2"/>
        <v>2030</v>
      </c>
      <c r="B15" s="77">
        <v>1172870.5</v>
      </c>
      <c r="C15" s="78">
        <v>2455000</v>
      </c>
      <c r="D15" s="78">
        <v>4480000</v>
      </c>
      <c r="E15" s="78">
        <v>3180000</v>
      </c>
      <c r="F15" s="78">
        <v>2081000</v>
      </c>
      <c r="G15" s="22">
        <f t="shared" si="0"/>
        <v>12196000</v>
      </c>
      <c r="H15" s="22">
        <f t="shared" si="1"/>
        <v>1385109.433365101</v>
      </c>
      <c r="I15" s="22">
        <f t="shared" si="3"/>
        <v>10810890.566634899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129.90525183314026</v>
      </c>
      <c r="I17" s="22">
        <f t="shared" si="4"/>
        <v>-129.90525183314026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2.6529644500000001E-2</v>
      </c>
    </row>
    <row r="4" spans="1:8" ht="15.75" customHeight="1" x14ac:dyDescent="0.25">
      <c r="B4" s="24" t="s">
        <v>7</v>
      </c>
      <c r="C4" s="79">
        <v>4.0928235933743264E-2</v>
      </c>
    </row>
    <row r="5" spans="1:8" ht="15.75" customHeight="1" x14ac:dyDescent="0.25">
      <c r="B5" s="24" t="s">
        <v>8</v>
      </c>
      <c r="C5" s="79">
        <v>0.15697524465575716</v>
      </c>
    </row>
    <row r="6" spans="1:8" ht="15.75" customHeight="1" x14ac:dyDescent="0.25">
      <c r="B6" s="24" t="s">
        <v>10</v>
      </c>
      <c r="C6" s="79">
        <v>5.7676442094543097E-2</v>
      </c>
    </row>
    <row r="7" spans="1:8" ht="15.75" customHeight="1" x14ac:dyDescent="0.25">
      <c r="B7" s="24" t="s">
        <v>13</v>
      </c>
      <c r="C7" s="79">
        <v>0.21406211156811397</v>
      </c>
    </row>
    <row r="8" spans="1:8" ht="15.75" customHeight="1" x14ac:dyDescent="0.25">
      <c r="B8" s="24" t="s">
        <v>14</v>
      </c>
      <c r="C8" s="79">
        <v>4.5781923021860245E-2</v>
      </c>
    </row>
    <row r="9" spans="1:8" ht="15.75" customHeight="1" x14ac:dyDescent="0.25">
      <c r="B9" s="24" t="s">
        <v>27</v>
      </c>
      <c r="C9" s="79">
        <v>0.14403988526264025</v>
      </c>
    </row>
    <row r="10" spans="1:8" ht="15.75" customHeight="1" x14ac:dyDescent="0.25">
      <c r="B10" s="24" t="s">
        <v>15</v>
      </c>
      <c r="C10" s="79">
        <v>0.31400651296334203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0.114278877892352</v>
      </c>
      <c r="D14" s="79">
        <v>0.114278877892352</v>
      </c>
      <c r="E14" s="79">
        <v>9.1278879164615301E-2</v>
      </c>
      <c r="F14" s="79">
        <v>9.1278879164615301E-2</v>
      </c>
    </row>
    <row r="15" spans="1:8" ht="15.75" customHeight="1" x14ac:dyDescent="0.25">
      <c r="B15" s="24" t="s">
        <v>16</v>
      </c>
      <c r="C15" s="79">
        <v>0.29814084277587999</v>
      </c>
      <c r="D15" s="79">
        <v>0.29814084277587999</v>
      </c>
      <c r="E15" s="79">
        <v>0.17738727282762101</v>
      </c>
      <c r="F15" s="79">
        <v>0.17738727282762101</v>
      </c>
    </row>
    <row r="16" spans="1:8" ht="15.75" customHeight="1" x14ac:dyDescent="0.25">
      <c r="B16" s="24" t="s">
        <v>17</v>
      </c>
      <c r="C16" s="79">
        <v>7.9986867725996599E-2</v>
      </c>
      <c r="D16" s="79">
        <v>7.9986867725996599E-2</v>
      </c>
      <c r="E16" s="79">
        <v>7.9321461858895201E-2</v>
      </c>
      <c r="F16" s="79">
        <v>7.9321461858895201E-2</v>
      </c>
    </row>
    <row r="17" spans="1:8" ht="15.75" customHeight="1" x14ac:dyDescent="0.25">
      <c r="B17" s="24" t="s">
        <v>18</v>
      </c>
      <c r="C17" s="79">
        <v>2.4593940800967599E-2</v>
      </c>
      <c r="D17" s="79">
        <v>2.4593940800967599E-2</v>
      </c>
      <c r="E17" s="79">
        <v>0.12477215439089601</v>
      </c>
      <c r="F17" s="79">
        <v>0.12477215439089601</v>
      </c>
    </row>
    <row r="18" spans="1:8" ht="15.75" customHeight="1" x14ac:dyDescent="0.25">
      <c r="B18" s="24" t="s">
        <v>19</v>
      </c>
      <c r="C18" s="79">
        <v>1.27438668168281E-3</v>
      </c>
      <c r="D18" s="79">
        <v>1.27438668168281E-3</v>
      </c>
      <c r="E18" s="79">
        <v>3.9851013394517701E-3</v>
      </c>
      <c r="F18" s="79">
        <v>3.9851013394517701E-3</v>
      </c>
    </row>
    <row r="19" spans="1:8" ht="15.75" customHeight="1" x14ac:dyDescent="0.25">
      <c r="B19" s="24" t="s">
        <v>20</v>
      </c>
      <c r="C19" s="79">
        <v>4.367410151137039E-2</v>
      </c>
      <c r="D19" s="79">
        <v>4.367410151137039E-2</v>
      </c>
      <c r="E19" s="79">
        <v>9.2787707552119306E-2</v>
      </c>
      <c r="F19" s="79">
        <v>9.2787707552119306E-2</v>
      </c>
    </row>
    <row r="20" spans="1:8" ht="15.75" customHeight="1" x14ac:dyDescent="0.25">
      <c r="B20" s="24" t="s">
        <v>21</v>
      </c>
      <c r="C20" s="79">
        <v>5.8816875580702495E-4</v>
      </c>
      <c r="D20" s="79">
        <v>5.8816875580702495E-4</v>
      </c>
      <c r="E20" s="79">
        <v>5.3052877278432897E-3</v>
      </c>
      <c r="F20" s="79">
        <v>5.3052877278432897E-3</v>
      </c>
    </row>
    <row r="21" spans="1:8" ht="15.75" customHeight="1" x14ac:dyDescent="0.25">
      <c r="B21" s="24" t="s">
        <v>22</v>
      </c>
      <c r="C21" s="79">
        <v>3.83368627279108E-2</v>
      </c>
      <c r="D21" s="79">
        <v>3.83368627279108E-2</v>
      </c>
      <c r="E21" s="79">
        <v>0.17802427896112299</v>
      </c>
      <c r="F21" s="79">
        <v>0.17802427896112299</v>
      </c>
    </row>
    <row r="22" spans="1:8" ht="15.75" customHeight="1" x14ac:dyDescent="0.25">
      <c r="B22" s="24" t="s">
        <v>23</v>
      </c>
      <c r="C22" s="79">
        <v>0.39912595112803284</v>
      </c>
      <c r="D22" s="79">
        <v>0.39912595112803284</v>
      </c>
      <c r="E22" s="79">
        <v>0.24713785617743511</v>
      </c>
      <c r="F22" s="79">
        <v>0.24713785617743511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5.6299999999999996E-2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0.40380000000000005</v>
      </c>
    </row>
    <row r="29" spans="1:8" ht="15.75" customHeight="1" x14ac:dyDescent="0.25">
      <c r="B29" s="24" t="s">
        <v>41</v>
      </c>
      <c r="C29" s="79">
        <v>0.15109999999999998</v>
      </c>
    </row>
    <row r="30" spans="1:8" ht="15.75" customHeight="1" x14ac:dyDescent="0.25">
      <c r="B30" s="24" t="s">
        <v>42</v>
      </c>
      <c r="C30" s="79">
        <v>5.3499999999999999E-2</v>
      </c>
    </row>
    <row r="31" spans="1:8" ht="15.75" customHeight="1" x14ac:dyDescent="0.25">
      <c r="B31" s="24" t="s">
        <v>43</v>
      </c>
      <c r="C31" s="79">
        <v>2.12E-2</v>
      </c>
    </row>
    <row r="32" spans="1:8" ht="15.75" customHeight="1" x14ac:dyDescent="0.25">
      <c r="B32" s="24" t="s">
        <v>44</v>
      </c>
      <c r="C32" s="79">
        <v>6.9999999999999993E-3</v>
      </c>
    </row>
    <row r="33" spans="2:3" ht="15.75" customHeight="1" x14ac:dyDescent="0.25">
      <c r="B33" s="24" t="s">
        <v>45</v>
      </c>
      <c r="C33" s="79">
        <v>0.17620000000000002</v>
      </c>
    </row>
    <row r="34" spans="2:3" ht="15.75" customHeight="1" x14ac:dyDescent="0.25">
      <c r="B34" s="24" t="s">
        <v>46</v>
      </c>
      <c r="C34" s="79">
        <v>0.12119999999999985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0.59474315781168829</v>
      </c>
      <c r="D2" s="80">
        <v>0.59474315781168829</v>
      </c>
      <c r="E2" s="80">
        <v>0.53097629433801619</v>
      </c>
      <c r="F2" s="80">
        <v>0.31184547815893876</v>
      </c>
      <c r="G2" s="80">
        <v>0.2590795864851278</v>
      </c>
    </row>
    <row r="3" spans="1:15" ht="15.75" customHeight="1" x14ac:dyDescent="0.25">
      <c r="A3" s="5"/>
      <c r="B3" s="11" t="s">
        <v>118</v>
      </c>
      <c r="C3" s="80">
        <v>0.21573046323285863</v>
      </c>
      <c r="D3" s="80">
        <v>0.21573046323285863</v>
      </c>
      <c r="E3" s="80">
        <v>0.24180147232865051</v>
      </c>
      <c r="F3" s="80">
        <v>0.26826458835411809</v>
      </c>
      <c r="G3" s="80">
        <v>0.26867512672531774</v>
      </c>
    </row>
    <row r="4" spans="1:15" ht="15.75" customHeight="1" x14ac:dyDescent="0.25">
      <c r="A4" s="5"/>
      <c r="B4" s="11" t="s">
        <v>116</v>
      </c>
      <c r="C4" s="81">
        <v>0.11308756313364056</v>
      </c>
      <c r="D4" s="81">
        <v>0.11308756313364056</v>
      </c>
      <c r="E4" s="81">
        <v>0.14240656098310292</v>
      </c>
      <c r="F4" s="81">
        <v>0.24188173225806453</v>
      </c>
      <c r="G4" s="81">
        <v>0.27015362304147461</v>
      </c>
    </row>
    <row r="5" spans="1:15" ht="15.75" customHeight="1" x14ac:dyDescent="0.25">
      <c r="A5" s="5"/>
      <c r="B5" s="11" t="s">
        <v>119</v>
      </c>
      <c r="C5" s="81">
        <v>7.6438815821812583E-2</v>
      </c>
      <c r="D5" s="81">
        <v>7.6438815821812583E-2</v>
      </c>
      <c r="E5" s="81">
        <v>8.4815672350230409E-2</v>
      </c>
      <c r="F5" s="81">
        <v>0.17800820122887864</v>
      </c>
      <c r="G5" s="81">
        <v>0.20209166374807985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0.70129542790152388</v>
      </c>
      <c r="D8" s="80">
        <v>0.70129542790152388</v>
      </c>
      <c r="E8" s="80">
        <v>0.68426829268292677</v>
      </c>
      <c r="F8" s="80">
        <v>0.65998271889400917</v>
      </c>
      <c r="G8" s="80">
        <v>0.67055433589462121</v>
      </c>
    </row>
    <row r="9" spans="1:15" ht="15.75" customHeight="1" x14ac:dyDescent="0.25">
      <c r="B9" s="7" t="s">
        <v>121</v>
      </c>
      <c r="C9" s="80">
        <v>0.20370457209847598</v>
      </c>
      <c r="D9" s="80">
        <v>0.20370457209847598</v>
      </c>
      <c r="E9" s="80">
        <v>0.22073170731707317</v>
      </c>
      <c r="F9" s="80">
        <v>0.24501728110599075</v>
      </c>
      <c r="G9" s="80">
        <v>0.23444566410537868</v>
      </c>
    </row>
    <row r="10" spans="1:15" ht="15.75" customHeight="1" x14ac:dyDescent="0.25">
      <c r="B10" s="7" t="s">
        <v>122</v>
      </c>
      <c r="C10" s="81">
        <v>5.5E-2</v>
      </c>
      <c r="D10" s="81">
        <v>5.5E-2</v>
      </c>
      <c r="E10" s="81">
        <v>5.5E-2</v>
      </c>
      <c r="F10" s="81">
        <v>5.5E-2</v>
      </c>
      <c r="G10" s="81">
        <v>5.5E-2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0.04</v>
      </c>
      <c r="F11" s="81">
        <v>0.04</v>
      </c>
      <c r="G11" s="81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0.53504786775000002</v>
      </c>
      <c r="D14" s="82">
        <v>0.55257860089599997</v>
      </c>
      <c r="E14" s="82">
        <v>0.55257860089599997</v>
      </c>
      <c r="F14" s="82">
        <v>0.36355796776299998</v>
      </c>
      <c r="G14" s="82">
        <v>0.36355796776299998</v>
      </c>
      <c r="H14" s="83">
        <v>0.47499999999999998</v>
      </c>
      <c r="I14" s="83">
        <v>0.38200000000000001</v>
      </c>
      <c r="J14" s="83">
        <v>0.38200000000000001</v>
      </c>
      <c r="K14" s="83">
        <v>0.38200000000000001</v>
      </c>
      <c r="L14" s="83">
        <v>0.19577954665700001</v>
      </c>
      <c r="M14" s="83">
        <v>0.17972266891700003</v>
      </c>
      <c r="N14" s="83">
        <v>0.191684552191</v>
      </c>
      <c r="O14" s="83">
        <v>0.21165719568199998</v>
      </c>
    </row>
    <row r="15" spans="1:15" ht="15.75" customHeight="1" x14ac:dyDescent="0.25">
      <c r="B15" s="16" t="s">
        <v>68</v>
      </c>
      <c r="C15" s="80">
        <f>iron_deficiency_anaemia*C14</f>
        <v>0.24460572149861323</v>
      </c>
      <c r="D15" s="80">
        <f t="shared" ref="D15:O15" si="0">iron_deficiency_anaemia*D14</f>
        <v>0.25262017756515082</v>
      </c>
      <c r="E15" s="80">
        <f t="shared" si="0"/>
        <v>0.25262017756515082</v>
      </c>
      <c r="F15" s="80">
        <f t="shared" si="0"/>
        <v>0.16620636090973037</v>
      </c>
      <c r="G15" s="80">
        <f t="shared" si="0"/>
        <v>0.16620636090973037</v>
      </c>
      <c r="H15" s="80">
        <f t="shared" si="0"/>
        <v>0.21715387484943635</v>
      </c>
      <c r="I15" s="80">
        <f t="shared" si="0"/>
        <v>0.1746374319841783</v>
      </c>
      <c r="J15" s="80">
        <f t="shared" si="0"/>
        <v>0.1746374319841783</v>
      </c>
      <c r="K15" s="80">
        <f t="shared" si="0"/>
        <v>0.1746374319841783</v>
      </c>
      <c r="L15" s="80">
        <f t="shared" si="0"/>
        <v>8.9503762469123296E-2</v>
      </c>
      <c r="M15" s="80">
        <f t="shared" si="0"/>
        <v>8.2163103060229295E-2</v>
      </c>
      <c r="N15" s="80">
        <f t="shared" si="0"/>
        <v>8.7631670014851934E-2</v>
      </c>
      <c r="O15" s="80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0.433</v>
      </c>
      <c r="D2" s="81">
        <v>0.433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6.9000000000000006E-2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0.13500000000000001</v>
      </c>
      <c r="D4" s="81">
        <v>0.13500000000000001</v>
      </c>
      <c r="E4" s="81">
        <v>0.56799999999999995</v>
      </c>
      <c r="F4" s="81">
        <v>0.626</v>
      </c>
      <c r="G4" s="81">
        <v>0</v>
      </c>
    </row>
    <row r="5" spans="1:7" x14ac:dyDescent="0.25">
      <c r="B5" s="43" t="s">
        <v>169</v>
      </c>
      <c r="C5" s="80">
        <f>1-SUM(C2:C4)</f>
        <v>0.36299999999999999</v>
      </c>
      <c r="D5" s="80">
        <f>1-SUM(D2:D4)</f>
        <v>0.31499999999999995</v>
      </c>
      <c r="E5" s="80">
        <f>1-SUM(E2:E4)</f>
        <v>0.43200000000000005</v>
      </c>
      <c r="F5" s="80">
        <f>1-SUM(F2:F4)</f>
        <v>0.374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0.49007000000000001</v>
      </c>
      <c r="D2" s="144">
        <v>0.48914000000000002</v>
      </c>
      <c r="E2" s="144">
        <v>0.48734</v>
      </c>
      <c r="F2" s="144">
        <v>0.48491999999999996</v>
      </c>
      <c r="G2" s="144">
        <v>0.48186000000000001</v>
      </c>
      <c r="H2" s="144">
        <v>0.47706999999999999</v>
      </c>
      <c r="I2" s="144">
        <v>0.47232000000000002</v>
      </c>
      <c r="J2" s="144">
        <v>0.46767000000000003</v>
      </c>
      <c r="K2" s="144">
        <v>0.46307999999999999</v>
      </c>
      <c r="L2" s="144">
        <v>0.45862000000000003</v>
      </c>
      <c r="M2" s="144">
        <v>0.45427000000000001</v>
      </c>
      <c r="N2" s="144">
        <v>0.44996999999999998</v>
      </c>
      <c r="O2" s="144">
        <v>0.44567000000000001</v>
      </c>
      <c r="P2" s="144">
        <v>0.44136999999999998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5.083E-2</v>
      </c>
      <c r="D4" s="144">
        <v>4.8840000000000001E-2</v>
      </c>
      <c r="E4" s="144">
        <v>4.7060000000000005E-2</v>
      </c>
      <c r="F4" s="144">
        <v>4.5439999999999994E-2</v>
      </c>
      <c r="G4" s="144">
        <v>4.3979999999999998E-2</v>
      </c>
      <c r="H4" s="144">
        <v>4.2830000000000007E-2</v>
      </c>
      <c r="I4" s="144">
        <v>4.1710000000000004E-2</v>
      </c>
      <c r="J4" s="144">
        <v>4.0629999999999999E-2</v>
      </c>
      <c r="K4" s="144">
        <v>3.9570000000000001E-2</v>
      </c>
      <c r="L4" s="144">
        <v>3.8539999999999998E-2</v>
      </c>
      <c r="M4" s="144">
        <v>3.7539999999999997E-2</v>
      </c>
      <c r="N4" s="144">
        <v>3.6560000000000002E-2</v>
      </c>
      <c r="O4" s="144">
        <v>3.5630000000000002E-2</v>
      </c>
      <c r="P4" s="144">
        <v>3.4729999999999997E-2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0.18335554997303885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0.18071120953635805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8.8945468258160632E-2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0.433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0.60666666666666658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54.084000000000003</v>
      </c>
      <c r="D13" s="143">
        <v>52.353999999999999</v>
      </c>
      <c r="E13" s="143">
        <v>50.491999999999997</v>
      </c>
      <c r="F13" s="143">
        <v>49.142000000000003</v>
      </c>
      <c r="G13" s="143">
        <v>47.447000000000003</v>
      </c>
      <c r="H13" s="143">
        <v>46.052999999999997</v>
      </c>
      <c r="I13" s="143">
        <v>44.578000000000003</v>
      </c>
      <c r="J13" s="143">
        <v>43.29</v>
      </c>
      <c r="K13" s="143">
        <v>42.021000000000001</v>
      </c>
      <c r="L13" s="143">
        <v>40.637</v>
      </c>
      <c r="M13" s="143">
        <v>41.033999999999999</v>
      </c>
      <c r="N13" s="143">
        <v>38.125999999999998</v>
      </c>
      <c r="O13" s="143">
        <v>37.521999999999998</v>
      </c>
      <c r="P13" s="143">
        <v>36.866</v>
      </c>
    </row>
    <row r="14" spans="1:16" x14ac:dyDescent="0.25">
      <c r="B14" s="16" t="s">
        <v>170</v>
      </c>
      <c r="C14" s="143">
        <f>maternal_mortality</f>
        <v>3.96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0.54500000000000004</v>
      </c>
      <c r="E2" s="92">
        <f>food_insecure</f>
        <v>0.54500000000000004</v>
      </c>
      <c r="F2" s="92">
        <f>food_insecure</f>
        <v>0.54500000000000004</v>
      </c>
      <c r="G2" s="92">
        <f>food_insecure</f>
        <v>0.54500000000000004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0.54500000000000004</v>
      </c>
      <c r="F5" s="92">
        <f>food_insecure</f>
        <v>0.54500000000000004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0.17997956224336537</v>
      </c>
      <c r="D7" s="92">
        <f>diarrhoea_1_5mo/26</f>
        <v>0.17802645521076924</v>
      </c>
      <c r="E7" s="92">
        <f>diarrhoea_6_11mo/26</f>
        <v>0.17802645521076924</v>
      </c>
      <c r="F7" s="92">
        <f>diarrhoea_12_23mo/26</f>
        <v>0.1464574507403846</v>
      </c>
      <c r="G7" s="92">
        <f>diarrhoea_24_59mo/26</f>
        <v>0.1464574507403846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0.54500000000000004</v>
      </c>
      <c r="F8" s="92">
        <f>food_insecure</f>
        <v>0.54500000000000004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0.61499999999999999</v>
      </c>
      <c r="E9" s="92">
        <f>IF(ISBLANK(comm_deliv), frac_children_health_facility,1)</f>
        <v>0.61499999999999999</v>
      </c>
      <c r="F9" s="92">
        <f>IF(ISBLANK(comm_deliv), frac_children_health_facility,1)</f>
        <v>0.61499999999999999</v>
      </c>
      <c r="G9" s="92">
        <f>IF(ISBLANK(comm_deliv), frac_children_health_facility,1)</f>
        <v>0.61499999999999999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0.17997956224336537</v>
      </c>
      <c r="D11" s="92">
        <f>diarrhoea_1_5mo/26</f>
        <v>0.17802645521076924</v>
      </c>
      <c r="E11" s="92">
        <f>diarrhoea_6_11mo/26</f>
        <v>0.17802645521076924</v>
      </c>
      <c r="F11" s="92">
        <f>diarrhoea_12_23mo/26</f>
        <v>0.1464574507403846</v>
      </c>
      <c r="G11" s="92">
        <f>diarrhoea_24_59mo/26</f>
        <v>0.1464574507403846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0.54500000000000004</v>
      </c>
      <c r="I14" s="92">
        <f>food_insecure</f>
        <v>0.54500000000000004</v>
      </c>
      <c r="J14" s="92">
        <f>food_insecure</f>
        <v>0.54500000000000004</v>
      </c>
      <c r="K14" s="92">
        <f>food_insecure</f>
        <v>0.54500000000000004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0.17800000000000002</v>
      </c>
      <c r="I17" s="92">
        <f>frac_PW_health_facility</f>
        <v>0.17800000000000002</v>
      </c>
      <c r="J17" s="92">
        <f>frac_PW_health_facility</f>
        <v>0.17800000000000002</v>
      </c>
      <c r="K17" s="92">
        <f>frac_PW_health_facility</f>
        <v>0.17800000000000002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3.2400000000000005E-2</v>
      </c>
      <c r="I18" s="92">
        <f>frac_malaria_risk</f>
        <v>3.2400000000000005E-2</v>
      </c>
      <c r="J18" s="92">
        <f>frac_malaria_risk</f>
        <v>3.2400000000000005E-2</v>
      </c>
      <c r="K18" s="92">
        <f>frac_malaria_risk</f>
        <v>3.2400000000000005E-2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0.57899999999999996</v>
      </c>
      <c r="M23" s="92">
        <f>famplan_unmet_need</f>
        <v>0.57899999999999996</v>
      </c>
      <c r="N23" s="92">
        <f>famplan_unmet_need</f>
        <v>0.57899999999999996</v>
      </c>
      <c r="O23" s="92">
        <f>famplan_unmet_need</f>
        <v>0.57899999999999996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0.3859459734802243</v>
      </c>
      <c r="M24" s="92">
        <f>(1-food_insecure)*(0.49)+food_insecure*(0.7)</f>
        <v>0.60444999999999993</v>
      </c>
      <c r="N24" s="92">
        <f>(1-food_insecure)*(0.49)+food_insecure*(0.7)</f>
        <v>0.60444999999999993</v>
      </c>
      <c r="O24" s="92">
        <f>(1-food_insecure)*(0.49)+food_insecure*(0.7)</f>
        <v>0.60444999999999993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0.16540541720581042</v>
      </c>
      <c r="M25" s="92">
        <f>(1-food_insecure)*(0.21)+food_insecure*(0.3)</f>
        <v>0.25905</v>
      </c>
      <c r="N25" s="92">
        <f>(1-food_insecure)*(0.21)+food_insecure*(0.3)</f>
        <v>0.25905</v>
      </c>
      <c r="O25" s="92">
        <f>(1-food_insecure)*(0.21)+food_insecure*(0.3)</f>
        <v>0.25905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8.7156299743652271E-2</v>
      </c>
      <c r="M26" s="92">
        <f>(1-food_insecure)*(0.3)</f>
        <v>0.13649999999999998</v>
      </c>
      <c r="N26" s="92">
        <f>(1-food_insecure)*(0.3)</f>
        <v>0.13649999999999998</v>
      </c>
      <c r="O26" s="92">
        <f>(1-food_insecure)*(0.3)</f>
        <v>0.13649999999999998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0.36149230957031298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3.2400000000000005E-2</v>
      </c>
      <c r="D33" s="92">
        <f t="shared" si="3"/>
        <v>3.2400000000000005E-2</v>
      </c>
      <c r="E33" s="92">
        <f t="shared" si="3"/>
        <v>3.2400000000000005E-2</v>
      </c>
      <c r="F33" s="92">
        <f t="shared" si="3"/>
        <v>3.2400000000000005E-2</v>
      </c>
      <c r="G33" s="92">
        <f t="shared" si="3"/>
        <v>3.2400000000000005E-2</v>
      </c>
      <c r="H33" s="92">
        <f t="shared" si="3"/>
        <v>3.2400000000000005E-2</v>
      </c>
      <c r="I33" s="92">
        <f t="shared" si="3"/>
        <v>3.2400000000000005E-2</v>
      </c>
      <c r="J33" s="92">
        <f t="shared" si="3"/>
        <v>3.2400000000000005E-2</v>
      </c>
      <c r="K33" s="92">
        <f t="shared" si="3"/>
        <v>3.2400000000000005E-2</v>
      </c>
      <c r="L33" s="92">
        <f t="shared" si="3"/>
        <v>3.2400000000000005E-2</v>
      </c>
      <c r="M33" s="92">
        <f t="shared" si="3"/>
        <v>3.2400000000000005E-2</v>
      </c>
      <c r="N33" s="92">
        <f t="shared" si="3"/>
        <v>3.2400000000000005E-2</v>
      </c>
      <c r="O33" s="92">
        <f t="shared" si="3"/>
        <v>3.2400000000000005E-2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2020-03-24T06:48:21Z</dcterms:modified>
</cp:coreProperties>
</file>