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A29C8ADF-73F5-4F95-AA84-F73AA5B5A2F5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6" i="2" s="1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G28" i="2"/>
  <c r="H28" i="2"/>
  <c r="I28" i="2" s="1"/>
  <c r="G29" i="2"/>
  <c r="H29" i="2"/>
  <c r="G30" i="2"/>
  <c r="H30" i="2"/>
  <c r="I30" i="2" s="1"/>
  <c r="G31" i="2"/>
  <c r="H31" i="2"/>
  <c r="I31" i="2" s="1"/>
  <c r="G32" i="2"/>
  <c r="H32" i="2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I5" i="2" s="1"/>
  <c r="H6" i="2"/>
  <c r="H7" i="2"/>
  <c r="H8" i="2"/>
  <c r="H9" i="2"/>
  <c r="H10" i="2"/>
  <c r="H11" i="2"/>
  <c r="H12" i="2"/>
  <c r="H13" i="2"/>
  <c r="H14" i="2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18" i="2"/>
  <c r="I32" i="2"/>
  <c r="I27" i="2"/>
  <c r="I29" i="2"/>
  <c r="A3" i="2"/>
  <c r="A24" i="2"/>
  <c r="A18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7" i="51"/>
  <c r="I15" i="2"/>
  <c r="I14" i="2"/>
  <c r="I13" i="2"/>
  <c r="I12" i="2"/>
  <c r="I11" i="2"/>
  <c r="I10" i="2"/>
  <c r="I9" i="2"/>
  <c r="I8" i="2"/>
  <c r="I7" i="2"/>
  <c r="I6" i="2"/>
  <c r="I4" i="2"/>
  <c r="I3" i="2"/>
  <c r="I2" i="2"/>
  <c r="C6" i="5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2C7858CF-98A1-4E05-88EB-772A6E92622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DA7DFBF0-CE6E-4BC9-A57E-DFA3A1B295E5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5DDB5374-3571-4AD4-9D3C-25A58A1C15F4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2284C7DB-5AD7-4083-B6AC-CF3654549322}">
      <text>
        <r>
          <rPr>
            <sz val="9"/>
            <color indexed="81"/>
            <rFont val="Tahoma"/>
            <charset val="1"/>
          </rPr>
          <t>Source: World Bank Development Indicators (Region level)</t>
        </r>
      </text>
    </comment>
    <comment ref="C11" authorId="0" shapeId="0" xr:uid="{C3E2907A-5D44-4D60-BCB0-B483100E818A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5FC8F26E-4385-49C8-B9EC-7ADFF86159D4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2CCE11F5-AC68-44B9-BC77-794F4592DF9A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9BCA4889-55FD-4996-92B2-7F76BF1D91FF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D88DFE38-BC85-4A55-A132-4CCF06EE2905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D84480A3-D693-4996-8CC2-ACF5DE43CDF5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64A03480-9107-441D-8526-AC95C077B266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B05ABA87-5378-492B-A247-A4DCC8ED55AB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04C70C65-6474-4EF2-AB51-4DE9A6056C7C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A47541B3-BB0B-4782-8A07-A1B116C06154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9343918A-D910-4C61-9D10-4EBFA7E1EFD2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049E98C9-9540-4FC3-931E-B307919F254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29F9601A-7460-45F2-AB1D-2E85E68C4D7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52D81DEB-9E1F-482B-A6E3-79C4A955E27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5A22D601-59CF-4836-8144-12E448F0CBE2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D0CD5EB8-517D-4C2A-9CBE-D4DE065E4E58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6E8FF623-0EAA-41F9-8FD9-8B102CB3BC36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B022FD1E-CB82-4E8E-988F-C26E763360EA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D49A65E9-ECBC-4336-B8DD-7F00E7C21553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BDC58384-DBFB-4BA4-92DC-0781EBEE3487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79CC619D-1E36-479B-870C-6FF6CEBE57A1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D28FFB3E-93E0-424F-831A-99B542C3911D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03DE11EE-226B-4106-BA97-A31949ECCCBF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BE706818-CE96-4420-AAE5-6296DBBC9CDA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1772DCFA-4C5F-4A7E-95A7-9CE9D58E0E4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E67FACA4-4DE0-4C7E-8E2D-7931E0E355D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CF3EF1DB-D174-4317-B0AA-8BF6E67F5B4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B205EACC-0F8B-4B0A-8011-B48181ACB80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A2EF1F6E-091C-414C-8607-0B27650A75B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1D65C455-68BE-499F-BB8D-31B2861397FD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C4FD0E8C-1C4B-49F0-910C-1708B8125648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8A0F7700-D3D8-4679-85D9-7555AC3790E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5E4172DD-A5CF-424C-9DFE-AA73761CD6A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29EC5C57-ACF3-4A26-B347-AD87132F13A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DACACA15-0F93-4C82-BCD3-9AE53C5DD51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AE79AD53-C7D2-44F4-A8E1-F6133888177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E157113E-70F2-48F6-9202-93C3F6AB654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0614FAD6-A5F9-488F-A909-A94441AB95D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1CCF22E4-46E9-4F28-BAC4-2794A49F3B4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E270CB97-C831-4874-BF39-6816DDDA4E1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4BE46EA6-2049-4AE1-B699-58BD45987A3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305D6A4C-F612-429F-9348-A8BA4EFB0E4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5109537D-011F-4CA1-8269-5A90047FCF1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00B4C0CE-3234-409A-ABC9-F8A8838EFFF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0DC407B4-8B00-4A63-8F81-8A63AA4863D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DEE14560-2250-4335-B7BA-90AD893D0B5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340853D9-19B2-447F-BE73-4F9E41EDA03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B048A855-95B8-4B2F-ACC6-EF38ED6C998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42D05664-1674-42F1-AD8F-0EEC4C62BDB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B0A92A02-B741-4C0C-B533-EA1CD601B36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C3888AD5-71A1-4887-AD84-2A6A91F9749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E03F09ED-EE64-4874-95AF-17429836945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9041A693-1D21-4CAC-A383-2FF09685164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F4223ACE-C0C3-4C0F-B81C-069A1608A83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E6D20012-1764-4F19-AADD-0756908CFB2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43250F0E-1C9D-4671-BA27-255981C6C7D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133F691A-4694-4A0A-9FFD-8B2C072F4A5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E1AEB70C-89C0-4CD8-B556-EA7DDBB8573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82D9398B-53AC-490D-9E2D-5B6350EBB87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F0EF1A4E-700F-4D84-B976-1A4D1A4BDDF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93D2FA33-83BA-492D-8DB3-EA8C4ADB696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127CB6B7-6EC8-4926-94B0-5CCEF50C23E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9D30517B-31EE-47B4-B8B1-F6850425E48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E31D0207-6063-4A8B-BCF9-54C669A86E3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C635D4AF-062A-4136-8346-6E650CADCAD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B953D6BA-3D1D-4594-91EF-629FA253E03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3EE4C097-FB6A-4F0D-8B98-7158BAC76A0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543B78B5-547D-42B6-BA89-D95085B9074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735E718D-3FC2-4A30-A5BA-A7FE6FC3CB6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04F3E4A1-94CF-4AFF-B168-D398664A222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FB37BF6F-F1F6-4F37-9C33-E2ADA2980CB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C303CC90-E065-4677-81CB-0824D9FD825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479E57D7-A322-44DB-ACF9-389D32F5124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77B7EF34-65B9-4623-968D-19BC94D215C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4CDB1071-E65F-412F-8C43-C293B529E85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55DE7AB4-E90E-492A-BBDD-20215123892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2F64E7CE-1C37-4343-8A1D-59A465270C3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98343A4E-521B-4647-8BFB-F44C4532D5C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99447967-332F-4322-A648-413849FC14D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34781F97-BCBB-4C82-96AB-7C6BC75336A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38FE342B-DDD3-47CC-8195-44FEE97EBCC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FEC2B404-3763-4620-BF99-A2EFCC88F73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C08AAF83-B781-49A5-A6E3-AD10ED9EE77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ACAF00EC-D3C4-431E-90DE-10C21300515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4210A639-7A3B-4D33-BDFC-B71B05A61EC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82319132-9F1B-40A6-8D3A-E07B19DE637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B1CD391F-414D-4B6D-9F03-1F58FE90B04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C1102D60-8098-4187-8333-B21634077FE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01A12072-ADA3-4526-9C81-31CB246950D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D11567D5-BAC8-497C-9076-595E07D9560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484DD8E2-8F11-465E-832A-556022B78E8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A4DF99A0-B077-4144-83D9-1B8DDBB608B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2DDD784F-B4B7-4C2C-938B-DC8E736AD6A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89C48CA1-CA4C-482A-9C88-1E29EB1DEF8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38C602B7-87A5-4EEC-9890-5A147D5A86B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F3E80AE3-8FA0-4E9A-B82B-59E18DD67A5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A4DC5EED-D5CE-4DA7-83A3-03493B0D57A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390AA4A0-BD96-4AAB-B0F0-2FA653A4E0B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211642A4-2A9C-4378-916E-E8191FAC1FF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F86C4038-BEDF-47B7-BE25-177BF12D3AB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4CA9DCDC-C923-424B-9821-026B1E76054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04915259-9153-47A9-856C-AC039C6C934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91488049-DD1C-43EA-BCF8-897489F9084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8D796DC0-89AC-40D3-80B0-6BA9C7B00AA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3789AE80-BFF4-4B0D-9F77-B9CEC60E37F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4D36692C-A082-4251-A4FE-74B734E723C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2FF350E7-1875-45E3-9B39-2291E84AF63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08DF5BD4-FB08-4979-8123-24E431C2C9E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48C563E8-4432-4A6B-BECE-0D8B88AF8DA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4E62CAD2-9AE7-46F6-B438-99A04216078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A34EB39A-3F9E-445C-A72F-870FCB10E09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E3836EB2-84DC-4FCA-8685-C5033C3CD31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95D0F0A5-6978-4475-9D27-A531DD5BF83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8DED8C66-6D08-4244-8984-67AA102532D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A2876DB1-8D03-4BBD-A0F7-F6024285DBE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2B852979-C90B-46F0-A836-805AE262947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F5512AF4-A98F-4696-9722-A737EAB828C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DEA5564D-E4D2-448E-97CE-1B89246D4AB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8E19102C-3D34-4853-8A17-654124DD92D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2541AF55-70A8-453D-A23B-6F034AC2FED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850598EC-C586-4FBE-A88A-13DC5C20A06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1390E9DF-DCE3-42EB-B4E5-DC20FE214B6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849CE025-CA30-4797-A3B0-6B574EB962E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EA0DD97D-CF55-4D96-AE94-FC5E99431DC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E8B0D3E2-B5B1-4E6A-B166-2D751A0A2CE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7A6A265D-3C4E-43E3-B68F-50118476A41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8E838711-14F2-49F3-87A3-0E2541C5070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5BA4F7B0-4A20-449A-8B06-BE4066B2F55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DC6E1C48-43DA-4A5E-AF5B-D4AA6C17493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92499912-6ADD-4982-B4AF-5BC6F28B64B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58F84AA7-685D-49CD-A8BD-386D2EA33C0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FD8C4BC8-5A50-4F04-8554-F28463F9D6A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C963D86D-018C-4331-A6E1-D3B2DA71C10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2D6B18BF-DEDD-48E0-AD4A-31B2B88B530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CD3A73DB-6357-4303-802E-50751E0DFAC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27AA0630-5C35-47A3-942F-08BBE7B663F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992FAE6C-26EC-42CD-A303-3C0C634BCB8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42F49C22-60D6-4AF9-A07C-854086ADAE2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0D33E148-2C9C-4F5E-9718-C2A93C33BF2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BACFD45C-258A-4486-91FD-A4AEEE10FC6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190E3774-6D83-4297-AC2C-260807B426C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D587C8A4-E6EF-47E0-A1E7-1AB9520D913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1FBA910E-F89B-4B40-870A-3DF633A4BDB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3CAB4AE0-100B-47E4-993A-36951D2D33C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8CFE136C-F0B6-437F-99E8-E6E67A0A867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C673AA27-7F04-41F3-9FDF-B0E284BCA6F1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062127D3-98CD-4389-B609-3612AA58E321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C541C522-7806-4B88-B72D-4849ED4F14DB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1A9DA4A2-1616-48BE-95D2-D8B55F76CDB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31F11258-FDD2-42CB-9249-C7521B66D29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C872AFAB-35C2-43F4-8C34-566A58AF8F46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21198EB2-EF4A-415E-B8A1-E593D7CB9786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B404FC14-3D6A-4B12-B366-716B8B47BC5D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5CFFCC0B-D6CE-4D9F-9833-D3B892CF000B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DA97E5B8-B908-4FD4-81B3-102EF7B59B7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BDE254F3-C365-45A0-A297-1A007DB0615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C5FA729C-DC9B-4B32-8CAF-48211F9D523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2B2AB03D-AEDE-491A-B990-B3BB9279570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417AE9F9-1726-425B-85EF-41288AAEFC7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C7DDE8E6-6B17-40FB-A8E4-65E7B834AED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FE0767D8-22AE-4D26-8B6E-600F1981DA7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B83931DF-3189-4F3F-9F5B-5307BBBD3B2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AAD36344-E9E7-4BB3-B3D6-832D6F830BE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40B78D95-C255-4B61-8B8E-00637DFC8EF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8323A0A8-8F94-4E85-98DA-27654D0FC18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A9CCEFB6-DB68-4F3A-A1B0-338ACE8C4DE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9F854AD7-FBE3-4B36-82B7-4306E94972C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1A55266C-FD36-45DC-9446-324519550DB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1208105E-F3AF-4A9E-880D-2963A72F7C8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199BE57C-0D7A-4822-9CFE-F4131B42EA2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F77A455C-94FE-4B81-AAA1-5EE156A54A0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7DCB39EE-7B26-4BB8-B305-A6FAA088BD7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17E26759-11AF-4409-A41E-FB65BA12368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22E44FFE-29D4-441A-B4E0-7AA37CDFC2E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2E2055E8-D983-4095-91CA-95D4ACF8513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AC49AA58-C530-4D92-A2ED-54F6FA596F4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0D598EDC-2AF2-4742-87DE-AC73EAB7175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F2A0754C-1FE8-4559-B3E6-7650F867F70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8573B546-657A-46F6-A997-B730E9E8B00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8688B23C-1F2E-4693-8360-C3526545D17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D574C429-4FC6-43EA-8AB1-45E0EC5295C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E5669E68-543E-4220-9889-32E70A5F948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29599736-C2F2-43EF-A674-5B0CB950090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D527158F-ED07-44F8-BCC5-0E75D4E2A65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9D362F47-E4F0-4B6A-9B03-3BA1ECAA235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9B707DE7-5E29-47D0-B6E8-4FD55127DC7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C7176E7F-FAC2-4E65-8E58-B7FA7D406CA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C3AF4F17-50F8-4D8F-AB54-13615252B8D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E3EB8F0F-39F9-4E96-B83F-49F5CAA69F7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FFA01299-69C6-45EC-B8A5-F1D8CCEF388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A7DB834C-A76A-4BE5-92D1-20F11BA0681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04432D31-489D-413D-BC6A-0D814FD4915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7F694926-745E-471C-BF22-58F66D60FE4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21C2557B-FA8D-40A9-BE30-DE0FC336501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A640A374-FD98-4DD0-A8E5-AAAA69FB3B7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FEB082F4-0DA2-496E-9ADB-99A1D95DCD4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D9A361FF-7F98-4562-8D65-37A083C5447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B288D66A-4F0C-4D04-9376-451C3892896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608E0BB3-3259-463F-90D5-8324F2A1E90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3E8FCE5B-A5E9-49B4-9675-460F8DE42FA3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473C24B8-7B3E-4F8A-A829-255F694DEE5D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1DEA8F6B-F779-40FF-8DB6-A1E0942A52C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6670C103-771A-4803-BA61-372C720CFDF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4B8A6967-26DD-4A1F-A181-DB6D1889750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8BE7D9E3-A158-4146-A4F8-09525A48976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BB83E607-15DE-4DE1-9129-94A7DA70296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B465984F-D1F7-4E2D-8E61-BE0DAF22591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7CF3CEE7-251F-4484-8688-412F0DD8D213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B714792F-026C-455C-8521-EBA6985F70A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1EA1C284-24DA-436E-B6A5-4F32235DE52D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30DEE668-2CBA-463E-B6A9-CF41783BD841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AF1B7BFF-5490-4164-AD4A-71D2CFAF55DA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4" authorId="0" shapeId="0" xr:uid="{10AC8909-4CEA-4DB7-B3B3-8BECB21021EB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E4" authorId="0" shapeId="0" xr:uid="{E66AD3D8-6462-4CAD-A2E4-FDC6FA3D5BA0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F4" authorId="0" shapeId="0" xr:uid="{04073B25-9729-4931-877F-4B7F077EBD82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E0751E18-489B-48A8-A850-78581754E28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AD954183-10C6-4A19-A9C5-8460D56639E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B69AD839-3641-4194-984B-659F9B281D4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D8E8CCF8-7572-4757-9763-841ACFF2403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CFC19C08-2F32-4436-94B9-916F2CD2F7E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674886CC-C1B3-435C-ACB8-D52A3A52FC5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D5253254-D2E7-4C3D-8363-163464CCDBA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755672ED-21E5-43CA-A3EA-5F5A650DCF4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AFA3C4A9-31A5-42F3-9640-84BE26857A8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444E3E9B-8E12-4BDD-9B76-868331ADD90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9B6780DD-14D3-4A7C-B625-E5581DA4B4A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B65961E0-F357-4C41-AEBB-02B7C6A48C8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6A10A9A4-41A2-4C4E-ACB8-93DF709FFD6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073849A7-59C7-4667-9A0E-AE294EF0F62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DEDAF11C-4375-4159-AEE3-6A7FAA82BFC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018A7F1C-0284-4DDE-9D03-D21B758B146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77DA0981-B6DF-4B65-BAFD-7A0C8165D5C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A95C4986-4C9E-4332-9D47-1E952F50912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C5A9030C-9BB5-4283-8D44-9F265A6741B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D2581341-F024-457B-98D0-E57F019C9D8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44DFD809-6BFE-4BD0-BCAF-AFDDF80EE77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F8F3A843-38B3-4CCF-9780-FC13567230E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E8ECC3E7-7DAF-49A4-A82D-A107A6A8D2C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CF1F729C-4676-481F-BC1F-E128FFBCC83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60BE1F89-CC2D-4D0C-8259-5BD4AFE882C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6CC83816-D8F1-4EA3-B042-9120BC6EA8C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7A7701B2-8C48-44EB-AE73-1A1F9F1EF99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B36E6CD3-B132-421C-9911-9D8E4CB7EE9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7258FD8D-4A5F-423C-A440-B50C917D455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989375FC-6A1B-4759-A73A-5F77627DD9D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F24CC760-5836-43DB-904F-4AB82E2883B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DFB3D2D5-D763-4991-8882-371008AE0D5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DDD336C3-3C30-4B52-AB31-BD2FDC09F18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5B40F4E3-E981-4AD1-94CE-7A93A59396B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EB5DB2F3-FEC4-453C-8D7A-5C31D279615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601A4298-8289-4A7E-A6F3-736F45F9ED4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698E6E99-2644-4D6B-9FF4-3E623C61BB9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24B0579E-DC82-4CD1-8236-5CE6D6265AA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60AF5122-057C-4E64-B764-5C4485F259E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F56EFA2E-B50B-4C50-9081-679A8539BA7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B4BD31CD-617A-4D4F-BAAE-2810D1D1D70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92280991-3570-48F6-BA3F-625C16B9147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15067D54-BFA0-4C79-8B30-FD5AF1BF77AB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FC25410B-D700-4150-801B-C76D25C2FC3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41C89384-142F-42A5-9380-27CBB7ABC70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10365798-CBC9-4F99-A828-3804AB600108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1A570E22-0AA0-437A-B9C6-43C88798C7B8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223056EC-0B1B-4C0F-9445-9354883232A4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C4FDE659-B9ED-492A-AE1B-D2A71615C5E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0836629E-90CD-4D90-BCA7-09CCC00B342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306E5D69-56EB-43DF-80F9-8AD72DCF801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A2B19364-7115-475E-AB09-2296004033D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C36632C2-02D7-41E8-8180-98D2D475C40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D1E5A8A5-D563-49C6-A873-CE00945E846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4F6BF1E1-8A64-41D5-8B34-4F4845B24A0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472DB657-F1C7-4179-A975-584DAAEB0172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0C857FAA-32C2-44CC-B8F6-18AB906732E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31FA05B4-9C5F-4D89-9B50-05F6FAC877BD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3C5D70F9-48C7-4CF8-9B84-0ED73E55905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FEF549D6-A7A8-4E77-ABB7-99924534AD5D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D5E3C7C7-4F2D-4EA5-ABA7-35F1B40EAB2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1B4D0313-DE6D-4C4B-806F-BE62FCFBE42F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46E2CF36-6B9A-46AA-8105-835CDE8D4F6F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62A7D7B5-E1E1-4BC8-AB78-D279A6A9C0D5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74C02A69-43B9-4B69-B104-4E55BEC4FF4E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81CE8BDA-3AF1-43F3-8429-347B292AD5E1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0A85E92E-7464-409C-89DB-09B4898877C2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6F8EB7E1-DC87-4758-9259-9B9599329B15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CF567F80-0134-436A-B10A-CB212AC1B9A3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7D4F8674-9DDC-406C-BDA5-972EE6161F61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0341E7BE-8344-45A8-BC75-9BBA0B0B14EC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CDE6EF6F-F9DF-4D5B-B426-15631E7213B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084AD793-5A44-4E93-A6DB-72CD06FDAAD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EA6F9EAE-FC8C-4CF2-9933-9A96EBFF03D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C19AC960-28C2-4311-83F8-A54CF4EB931A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555CD8B2-4266-4DC2-8A63-7277BC51ADA2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DDBF975B-E3D9-4505-B8BF-1C7B94CABDB4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991B12B0-F949-4547-B1AA-2E1A7A79D594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7C8DA72D-7320-4856-95E6-DFF8F4ABADE8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206E5CF4-FEFE-474E-8C7D-BCAB20A8DBD8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FC87DA7D-D273-4D57-A5B9-33AE2AED2886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216754A4-1AE8-4518-9564-87122F0DC33B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D3DC0872-9E4E-44E5-AB61-E2221E1CF311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BD0D1F07-4E0A-4E96-A0F9-3F1D976D2F38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1C45FFC2-E6E8-4448-8792-FD0E6E56D923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D7495B1A-9903-4AEE-BD2B-4B67B89C5430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3DB44A7D-298D-4586-AD01-2842C7BA8EB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0EB217D1-8647-4BB1-9025-97BFEBE1D794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7162B1CB-497B-4522-B27C-E9BA751D8262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F7F60D29-F505-418B-8EAC-02EA149FFB28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4B18FD15-2BBC-4AF8-9ED3-654F42A9499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C03F3E7F-5412-4C7D-8C00-309C69AA91FE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BEA6DF11-1F2C-45C2-AB4A-1A64216FB5CE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F1597656-1254-4A80-8E1E-09B2C18B976A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31" authorId="0" shapeId="0" xr:uid="{FEFFB661-FE7E-483E-B9C2-D4520FEA98A1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E7FC5CB3-E9C6-4D1E-AAF7-FF9E44DF3BD5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12D3087B-21B6-45A1-86D0-045392064816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FF0E592D-BD80-4D93-9DD8-380902C6FF7B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A13DE967-D62D-4A65-A656-C4C3BF79AD5C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BB0306A4-813A-42C0-BFC7-948E5E71DF7D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37AEE0A3-A25B-4BB5-B0C3-E07D00CCAF43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04E864CB-EE67-4112-8368-C9F7BB3AC110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1F625E63-A5EC-48E0-905A-CA6864FE47FC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0EB62FD4-E857-46B2-A36A-342F2225E413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<sst xmlns="http://schemas.openxmlformats.org/spreadsheetml/2006/main" count="1102" uniqueCount="271">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</sst>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4662792</v>
      </c>
    </row>
    <row r="8" spans="1:3" ht="15" customHeight="1" x14ac:dyDescent="0.25">
      <c r="B8" s="7" t="s">
        <v>106</v>
      </c>
      <c r="C8" s="70">
        <v>5.5E-2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0.68451698300000008</v>
      </c>
    </row>
    <row r="11" spans="1:3" ht="15" customHeight="1" x14ac:dyDescent="0.25">
      <c r="B11" s="7" t="s">
        <v>108</v>
      </c>
      <c r="C11" s="70">
        <v>0.67299999999999993</v>
      </c>
    </row>
    <row r="12" spans="1:3" ht="15" customHeight="1" x14ac:dyDescent="0.25">
      <c r="B12" s="7" t="s">
        <v>109</v>
      </c>
      <c r="C12" s="70">
        <v>0.66400000000000003</v>
      </c>
    </row>
    <row r="13" spans="1:3" ht="15" customHeight="1" x14ac:dyDescent="0.25">
      <c r="B13" s="7" t="s">
        <v>110</v>
      </c>
      <c r="C13" s="70">
        <v>0.22800000000000001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2.9900000000000003E-2</v>
      </c>
    </row>
    <row r="24" spans="1:3" ht="15" customHeight="1" x14ac:dyDescent="0.25">
      <c r="B24" s="20" t="s">
        <v>102</v>
      </c>
      <c r="C24" s="71">
        <v>0.41</v>
      </c>
    </row>
    <row r="25" spans="1:3" ht="15" customHeight="1" x14ac:dyDescent="0.25">
      <c r="B25" s="20" t="s">
        <v>103</v>
      </c>
      <c r="C25" s="71">
        <v>0.46340000000000003</v>
      </c>
    </row>
    <row r="26" spans="1:3" ht="15" customHeight="1" x14ac:dyDescent="0.25">
      <c r="B26" s="20" t="s">
        <v>104</v>
      </c>
      <c r="C26" s="71">
        <v>9.6699999999999994E-2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0.29199999999999998</v>
      </c>
    </row>
    <row r="30" spans="1:3" ht="14.25" customHeight="1" x14ac:dyDescent="0.25">
      <c r="B30" s="30" t="s">
        <v>76</v>
      </c>
      <c r="C30" s="73">
        <v>5.7999999999999996E-2</v>
      </c>
    </row>
    <row r="31" spans="1:3" ht="14.25" customHeight="1" x14ac:dyDescent="0.25">
      <c r="B31" s="30" t="s">
        <v>77</v>
      </c>
      <c r="C31" s="73">
        <v>0.12</v>
      </c>
    </row>
    <row r="32" spans="1:3" ht="14.25" customHeight="1" x14ac:dyDescent="0.25">
      <c r="B32" s="30" t="s">
        <v>78</v>
      </c>
      <c r="C32" s="73">
        <v>0.53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14.9</v>
      </c>
    </row>
    <row r="38" spans="1:5" ht="15" customHeight="1" x14ac:dyDescent="0.25">
      <c r="B38" s="16" t="s">
        <v>91</v>
      </c>
      <c r="C38" s="75">
        <v>20.6</v>
      </c>
      <c r="D38" s="17"/>
      <c r="E38" s="18"/>
    </row>
    <row r="39" spans="1:5" ht="15" customHeight="1" x14ac:dyDescent="0.25">
      <c r="B39" s="16" t="s">
        <v>90</v>
      </c>
      <c r="C39" s="75">
        <v>24</v>
      </c>
      <c r="D39" s="17"/>
      <c r="E39" s="17"/>
    </row>
    <row r="40" spans="1:5" ht="15" customHeight="1" x14ac:dyDescent="0.25">
      <c r="B40" s="16" t="s">
        <v>171</v>
      </c>
      <c r="C40" s="75">
        <v>1.4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1.1899999999999999E-2</v>
      </c>
      <c r="D45" s="17"/>
    </row>
    <row r="46" spans="1:5" ht="15.75" customHeight="1" x14ac:dyDescent="0.25">
      <c r="B46" s="16" t="s">
        <v>11</v>
      </c>
      <c r="C46" s="71">
        <v>6.2E-2</v>
      </c>
      <c r="D46" s="17"/>
    </row>
    <row r="47" spans="1:5" ht="15.75" customHeight="1" x14ac:dyDescent="0.25">
      <c r="B47" s="16" t="s">
        <v>12</v>
      </c>
      <c r="C47" s="71">
        <v>9.4200000000000006E-2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0.83189999999999986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2.5932826880975002</v>
      </c>
      <c r="D51" s="17"/>
    </row>
    <row r="52" spans="1:4" ht="15" customHeight="1" x14ac:dyDescent="0.25">
      <c r="B52" s="16" t="s">
        <v>125</v>
      </c>
      <c r="C52" s="76">
        <v>2.85386448633</v>
      </c>
    </row>
    <row r="53" spans="1:4" ht="15.75" customHeight="1" x14ac:dyDescent="0.25">
      <c r="B53" s="16" t="s">
        <v>126</v>
      </c>
      <c r="C53" s="76">
        <v>2.85386448633</v>
      </c>
    </row>
    <row r="54" spans="1:4" ht="15.75" customHeight="1" x14ac:dyDescent="0.25">
      <c r="B54" s="16" t="s">
        <v>127</v>
      </c>
      <c r="C54" s="76">
        <v>1.6332432417499998</v>
      </c>
    </row>
    <row r="55" spans="1:4" ht="15.75" customHeight="1" x14ac:dyDescent="0.25">
      <c r="B55" s="16" t="s">
        <v>128</v>
      </c>
      <c r="C55" s="76">
        <v>1.6332432417499998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0.49783122320881246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56.580620140373682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39.847657223635643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391.6881570886265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1.3766661360016157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1.4471229381175408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1.4471229381175408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1.4471229381175408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1.4471229381175408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12.979956667431559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12.979956667431559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0.68672246732690645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</v>
      </c>
      <c r="C18" s="85">
        <v>0.95</v>
      </c>
      <c r="D18" s="87">
        <v>9.0366520404178896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9.0366520404178896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9.0366520404178896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18.092657886995276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22.382365332181759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4.259198426998462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18.540655838323278</v>
      </c>
      <c r="E24" s="86" t="s">
        <v>202</v>
      </c>
    </row>
    <row r="25" spans="1:5" ht="15.75" customHeight="1" x14ac:dyDescent="0.25">
      <c r="A25" s="52" t="s">
        <v>87</v>
      </c>
      <c r="B25" s="85">
        <v>0.4</v>
      </c>
      <c r="C25" s="85">
        <v>0.95</v>
      </c>
      <c r="D25" s="86">
        <v>18.541156984146916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86">
        <v>5.1464819565036706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7.0914101092311448</v>
      </c>
      <c r="E27" s="86" t="s">
        <v>202</v>
      </c>
    </row>
    <row r="28" spans="1:5" ht="15.75" customHeight="1" x14ac:dyDescent="0.25">
      <c r="A28" s="52" t="s">
        <v>84</v>
      </c>
      <c r="B28" s="85">
        <v>0.33899999999999997</v>
      </c>
      <c r="C28" s="85">
        <v>0.95</v>
      </c>
      <c r="D28" s="86">
        <v>1.6050438750974283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86">
        <v>110.34138167348742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0.92241108658405979</v>
      </c>
      <c r="E30" s="86" t="s">
        <v>202</v>
      </c>
    </row>
    <row r="31" spans="1:5" ht="15.75" customHeight="1" x14ac:dyDescent="0.25">
      <c r="A31" s="52" t="s">
        <v>28</v>
      </c>
      <c r="B31" s="85">
        <v>0</v>
      </c>
      <c r="C31" s="85">
        <v>0.95</v>
      </c>
      <c r="D31" s="86">
        <v>1.4711834954966934</v>
      </c>
      <c r="E31" s="86" t="s">
        <v>202</v>
      </c>
    </row>
    <row r="32" spans="1:5" ht="15.75" customHeight="1" x14ac:dyDescent="0.25">
      <c r="A32" s="52" t="s">
        <v>83</v>
      </c>
      <c r="B32" s="85">
        <v>0.84200000000000008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0.17899999999999999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0.87599999999999989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0.83599999999999997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0.77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</v>
      </c>
      <c r="C37" s="85">
        <v>0.95</v>
      </c>
      <c r="D37" s="86">
        <v>3.7098806669089077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1.4923057016111332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2.5932826880975002</v>
      </c>
      <c r="C2" s="26">
        <f>'Baseline year population inputs'!C52</f>
        <v>2.85386448633</v>
      </c>
      <c r="D2" s="26">
        <f>'Baseline year population inputs'!C53</f>
        <v>2.85386448633</v>
      </c>
      <c r="E2" s="26">
        <f>'Baseline year population inputs'!C54</f>
        <v>1.6332432417499998</v>
      </c>
      <c r="F2" s="26">
        <f>'Baseline year population inputs'!C55</f>
        <v>1.6332432417499998</v>
      </c>
    </row>
    <row r="3" spans="1:6" ht="15.75" customHeight="1" x14ac:dyDescent="0.25">
      <c r="A3" s="3" t="s">
        <v>65</v>
      </c>
      <c r="B3" s="26">
        <f>frac_mam_1month * 2.6</f>
        <v>0.19779437079999998</v>
      </c>
      <c r="C3" s="26">
        <f>frac_mam_1_5months * 2.6</f>
        <v>0.19779437079999998</v>
      </c>
      <c r="D3" s="26">
        <f>frac_mam_6_11months * 2.6</f>
        <v>8.1826666999999992E-2</v>
      </c>
      <c r="E3" s="26">
        <f>frac_mam_12_23months * 2.6</f>
        <v>5.3036649120000001E-2</v>
      </c>
      <c r="F3" s="26">
        <f>frac_mam_24_59months * 2.6</f>
        <v>5.0549612013333328E-2</v>
      </c>
    </row>
    <row r="4" spans="1:6" ht="15.75" customHeight="1" x14ac:dyDescent="0.25">
      <c r="A4" s="3" t="s">
        <v>66</v>
      </c>
      <c r="B4" s="26">
        <f>frac_sam_1month * 2.6</f>
        <v>0.12853651720000001</v>
      </c>
      <c r="C4" s="26">
        <f>frac_sam_1_5months * 2.6</f>
        <v>0.12853651720000001</v>
      </c>
      <c r="D4" s="26">
        <f>frac_sam_6_11months * 2.6</f>
        <v>4.3492940400000006E-2</v>
      </c>
      <c r="E4" s="26">
        <f>frac_sam_12_23months * 2.6</f>
        <v>2.1298570279999998E-2</v>
      </c>
      <c r="F4" s="26">
        <f>frac_sam_24_59months * 2.6</f>
        <v>2.1240196119999999E-2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921064.02146400011</v>
      </c>
      <c r="C2" s="78">
        <v>1404351</v>
      </c>
      <c r="D2" s="78">
        <v>3506976</v>
      </c>
      <c r="E2" s="78">
        <v>3477792</v>
      </c>
      <c r="F2" s="78">
        <v>2457671</v>
      </c>
      <c r="G2" s="22">
        <f t="shared" ref="G2:G40" si="0">C2+D2+E2+F2</f>
        <v>10846790</v>
      </c>
      <c r="H2" s="22">
        <f t="shared" ref="H2:H40" si="1">(B2 + stillbirth*B2/(1000-stillbirth))/(1-abortion)</f>
        <v>1079529.1909297723</v>
      </c>
      <c r="I2" s="22">
        <f>G2-H2</f>
        <v>9767260.8090702277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902849.93866666674</v>
      </c>
      <c r="C3" s="78">
        <v>1390000</v>
      </c>
      <c r="D3" s="78">
        <v>3422000</v>
      </c>
      <c r="E3" s="78">
        <v>3546000</v>
      </c>
      <c r="F3" s="78">
        <v>2547000</v>
      </c>
      <c r="G3" s="22">
        <f t="shared" si="0"/>
        <v>10905000</v>
      </c>
      <c r="H3" s="22">
        <f t="shared" si="1"/>
        <v>1058181.4522194054</v>
      </c>
      <c r="I3" s="22">
        <f t="shared" ref="I3:I15" si="3">G3-H3</f>
        <v>9846818.5477805939</v>
      </c>
    </row>
    <row r="4" spans="1:9" ht="15.75" customHeight="1" x14ac:dyDescent="0.25">
      <c r="A4" s="7">
        <f t="shared" si="2"/>
        <v>2019</v>
      </c>
      <c r="B4" s="77">
        <v>883142.32066666672</v>
      </c>
      <c r="C4" s="78">
        <v>1396000</v>
      </c>
      <c r="D4" s="78">
        <v>3328000</v>
      </c>
      <c r="E4" s="78">
        <v>3599000</v>
      </c>
      <c r="F4" s="78">
        <v>2640000</v>
      </c>
      <c r="G4" s="22">
        <f t="shared" si="0"/>
        <v>10963000</v>
      </c>
      <c r="H4" s="22">
        <f t="shared" si="1"/>
        <v>1035083.2218913147</v>
      </c>
      <c r="I4" s="22">
        <f t="shared" si="3"/>
        <v>9927916.7781086862</v>
      </c>
    </row>
    <row r="5" spans="1:9" ht="15.75" customHeight="1" x14ac:dyDescent="0.25">
      <c r="A5" s="7">
        <f t="shared" si="2"/>
        <v>2020</v>
      </c>
      <c r="B5" s="77">
        <v>862023.36899999995</v>
      </c>
      <c r="C5" s="78">
        <v>1428000</v>
      </c>
      <c r="D5" s="78">
        <v>3232000</v>
      </c>
      <c r="E5" s="78">
        <v>3636000</v>
      </c>
      <c r="F5" s="78">
        <v>2738000</v>
      </c>
      <c r="G5" s="22">
        <f t="shared" si="0"/>
        <v>11034000</v>
      </c>
      <c r="H5" s="22">
        <f t="shared" si="1"/>
        <v>1010330.8439081163</v>
      </c>
      <c r="I5" s="22">
        <f t="shared" si="3"/>
        <v>10023669.156091884</v>
      </c>
    </row>
    <row r="6" spans="1:9" ht="15.75" customHeight="1" x14ac:dyDescent="0.25">
      <c r="A6" s="7">
        <f t="shared" si="2"/>
        <v>2021</v>
      </c>
      <c r="B6" s="77">
        <v>848082.86579999991</v>
      </c>
      <c r="C6" s="78">
        <v>1487000</v>
      </c>
      <c r="D6" s="78">
        <v>3142000</v>
      </c>
      <c r="E6" s="78">
        <v>3667000</v>
      </c>
      <c r="F6" s="78">
        <v>2846000</v>
      </c>
      <c r="G6" s="22">
        <f t="shared" si="0"/>
        <v>11142000</v>
      </c>
      <c r="H6" s="22">
        <f t="shared" si="1"/>
        <v>993991.9360906881</v>
      </c>
      <c r="I6" s="22">
        <f t="shared" si="3"/>
        <v>10148008.063909313</v>
      </c>
    </row>
    <row r="7" spans="1:9" ht="15.75" customHeight="1" x14ac:dyDescent="0.25">
      <c r="A7" s="7">
        <f t="shared" si="2"/>
        <v>2022</v>
      </c>
      <c r="B7" s="77">
        <v>832980.70559999987</v>
      </c>
      <c r="C7" s="78">
        <v>1568000</v>
      </c>
      <c r="D7" s="78">
        <v>3047000</v>
      </c>
      <c r="E7" s="78">
        <v>3676000</v>
      </c>
      <c r="F7" s="78">
        <v>2954000</v>
      </c>
      <c r="G7" s="22">
        <f t="shared" si="0"/>
        <v>11245000</v>
      </c>
      <c r="H7" s="22">
        <f t="shared" si="1"/>
        <v>976291.51309936936</v>
      </c>
      <c r="I7" s="22">
        <f t="shared" si="3"/>
        <v>10268708.486900631</v>
      </c>
    </row>
    <row r="8" spans="1:9" ht="15.75" customHeight="1" x14ac:dyDescent="0.25">
      <c r="A8" s="7">
        <f t="shared" si="2"/>
        <v>2023</v>
      </c>
      <c r="B8" s="77">
        <v>816773.0693999998</v>
      </c>
      <c r="C8" s="78">
        <v>1665000</v>
      </c>
      <c r="D8" s="78">
        <v>2961000</v>
      </c>
      <c r="E8" s="78">
        <v>3668000</v>
      </c>
      <c r="F8" s="78">
        <v>3059000</v>
      </c>
      <c r="G8" s="22">
        <f t="shared" si="0"/>
        <v>11353000</v>
      </c>
      <c r="H8" s="22">
        <f t="shared" si="1"/>
        <v>957295.42163760553</v>
      </c>
      <c r="I8" s="22">
        <f t="shared" si="3"/>
        <v>10395704.578362394</v>
      </c>
    </row>
    <row r="9" spans="1:9" ht="15.75" customHeight="1" x14ac:dyDescent="0.25">
      <c r="A9" s="7">
        <f t="shared" si="2"/>
        <v>2024</v>
      </c>
      <c r="B9" s="77">
        <v>799478.77139999985</v>
      </c>
      <c r="C9" s="78">
        <v>1769000</v>
      </c>
      <c r="D9" s="78">
        <v>2903000</v>
      </c>
      <c r="E9" s="78">
        <v>3642000</v>
      </c>
      <c r="F9" s="78">
        <v>3162000</v>
      </c>
      <c r="G9" s="22">
        <f t="shared" si="0"/>
        <v>11476000</v>
      </c>
      <c r="H9" s="22">
        <f t="shared" si="1"/>
        <v>937025.71280893637</v>
      </c>
      <c r="I9" s="22">
        <f t="shared" si="3"/>
        <v>10538974.287191063</v>
      </c>
    </row>
    <row r="10" spans="1:9" ht="15.75" customHeight="1" x14ac:dyDescent="0.25">
      <c r="A10" s="7">
        <f t="shared" si="2"/>
        <v>2025</v>
      </c>
      <c r="B10" s="77">
        <v>781169.652</v>
      </c>
      <c r="C10" s="78">
        <v>1871000</v>
      </c>
      <c r="D10" s="78">
        <v>2882000</v>
      </c>
      <c r="E10" s="78">
        <v>3600000</v>
      </c>
      <c r="F10" s="78">
        <v>3257000</v>
      </c>
      <c r="G10" s="22">
        <f t="shared" si="0"/>
        <v>11610000</v>
      </c>
      <c r="H10" s="22">
        <f t="shared" si="1"/>
        <v>915566.58685034967</v>
      </c>
      <c r="I10" s="22">
        <f t="shared" si="3"/>
        <v>10694433.413149651</v>
      </c>
    </row>
    <row r="11" spans="1:9" ht="15.75" customHeight="1" x14ac:dyDescent="0.25">
      <c r="A11" s="7">
        <f t="shared" si="2"/>
        <v>2026</v>
      </c>
      <c r="B11" s="77">
        <v>772272.43519999995</v>
      </c>
      <c r="C11" s="78">
        <v>1970000</v>
      </c>
      <c r="D11" s="78">
        <v>2896000</v>
      </c>
      <c r="E11" s="78">
        <v>3539000</v>
      </c>
      <c r="F11" s="78">
        <v>3341000</v>
      </c>
      <c r="G11" s="22">
        <f t="shared" si="0"/>
        <v>11746000</v>
      </c>
      <c r="H11" s="22">
        <f t="shared" si="1"/>
        <v>905138.641528629</v>
      </c>
      <c r="I11" s="22">
        <f t="shared" si="3"/>
        <v>10840861.358471371</v>
      </c>
    </row>
    <row r="12" spans="1:9" ht="15.75" customHeight="1" x14ac:dyDescent="0.25">
      <c r="A12" s="7">
        <f t="shared" si="2"/>
        <v>2027</v>
      </c>
      <c r="B12" s="77">
        <v>762675.96799999999</v>
      </c>
      <c r="C12" s="78">
        <v>2069000</v>
      </c>
      <c r="D12" s="78">
        <v>2946000</v>
      </c>
      <c r="E12" s="78">
        <v>3464000</v>
      </c>
      <c r="F12" s="78">
        <v>3419000</v>
      </c>
      <c r="G12" s="22">
        <f t="shared" si="0"/>
        <v>11898000</v>
      </c>
      <c r="H12" s="22">
        <f t="shared" si="1"/>
        <v>893891.14273290604</v>
      </c>
      <c r="I12" s="22">
        <f t="shared" si="3"/>
        <v>11004108.857267095</v>
      </c>
    </row>
    <row r="13" spans="1:9" ht="15.75" customHeight="1" x14ac:dyDescent="0.25">
      <c r="A13" s="7">
        <f t="shared" si="2"/>
        <v>2028</v>
      </c>
      <c r="B13" s="77">
        <v>752416.63199999998</v>
      </c>
      <c r="C13" s="78">
        <v>2158000</v>
      </c>
      <c r="D13" s="78">
        <v>3031000</v>
      </c>
      <c r="E13" s="78">
        <v>3379000</v>
      </c>
      <c r="F13" s="78">
        <v>3486000</v>
      </c>
      <c r="G13" s="22">
        <f t="shared" si="0"/>
        <v>12054000</v>
      </c>
      <c r="H13" s="22">
        <f t="shared" si="1"/>
        <v>881866.73136359314</v>
      </c>
      <c r="I13" s="22">
        <f t="shared" si="3"/>
        <v>11172133.268636407</v>
      </c>
    </row>
    <row r="14" spans="1:9" ht="15.75" customHeight="1" x14ac:dyDescent="0.25">
      <c r="A14" s="7">
        <f t="shared" si="2"/>
        <v>2029</v>
      </c>
      <c r="B14" s="77">
        <v>741575.29419999989</v>
      </c>
      <c r="C14" s="78">
        <v>2226000</v>
      </c>
      <c r="D14" s="78">
        <v>3143000</v>
      </c>
      <c r="E14" s="78">
        <v>3288000</v>
      </c>
      <c r="F14" s="78">
        <v>3540000</v>
      </c>
      <c r="G14" s="22">
        <f t="shared" si="0"/>
        <v>12197000</v>
      </c>
      <c r="H14" s="22">
        <f t="shared" si="1"/>
        <v>869160.18724603229</v>
      </c>
      <c r="I14" s="22">
        <f t="shared" si="3"/>
        <v>11327839.812753968</v>
      </c>
    </row>
    <row r="15" spans="1:9" ht="15.75" customHeight="1" x14ac:dyDescent="0.25">
      <c r="A15" s="7">
        <f t="shared" si="2"/>
        <v>2030</v>
      </c>
      <c r="B15" s="77">
        <v>730181.83200000005</v>
      </c>
      <c r="C15" s="78">
        <v>2265000</v>
      </c>
      <c r="D15" s="78">
        <v>3277000</v>
      </c>
      <c r="E15" s="78">
        <v>3194000</v>
      </c>
      <c r="F15" s="78">
        <v>3579000</v>
      </c>
      <c r="G15" s="22">
        <f t="shared" si="0"/>
        <v>12315000</v>
      </c>
      <c r="H15" s="22">
        <f t="shared" si="1"/>
        <v>855806.52806053392</v>
      </c>
      <c r="I15" s="22">
        <f t="shared" si="3"/>
        <v>11459193.471939467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128.92503478045825</v>
      </c>
      <c r="I17" s="22">
        <f t="shared" si="4"/>
        <v>-128.92503478045825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4.610655E-3</v>
      </c>
    </row>
    <row r="4" spans="1:8" ht="15.75" customHeight="1" x14ac:dyDescent="0.25">
      <c r="B4" s="24" t="s">
        <v>7</v>
      </c>
      <c r="C4" s="79">
        <v>3.3362981658516574E-2</v>
      </c>
    </row>
    <row r="5" spans="1:8" ht="15.75" customHeight="1" x14ac:dyDescent="0.25">
      <c r="B5" s="24" t="s">
        <v>8</v>
      </c>
      <c r="C5" s="79">
        <v>3.5370159488293598E-2</v>
      </c>
    </row>
    <row r="6" spans="1:8" ht="15.75" customHeight="1" x14ac:dyDescent="0.25">
      <c r="B6" s="24" t="s">
        <v>10</v>
      </c>
      <c r="C6" s="79">
        <v>5.4311683917489056E-2</v>
      </c>
    </row>
    <row r="7" spans="1:8" ht="15.75" customHeight="1" x14ac:dyDescent="0.25">
      <c r="B7" s="24" t="s">
        <v>13</v>
      </c>
      <c r="C7" s="79">
        <v>0.37549344467990303</v>
      </c>
    </row>
    <row r="8" spans="1:8" ht="15.75" customHeight="1" x14ac:dyDescent="0.25">
      <c r="B8" s="24" t="s">
        <v>14</v>
      </c>
      <c r="C8" s="79">
        <v>2.1260870138893047E-5</v>
      </c>
    </row>
    <row r="9" spans="1:8" ht="15.75" customHeight="1" x14ac:dyDescent="0.25">
      <c r="B9" s="24" t="s">
        <v>27</v>
      </c>
      <c r="C9" s="79">
        <v>0.31202310449283072</v>
      </c>
    </row>
    <row r="10" spans="1:8" ht="15.75" customHeight="1" x14ac:dyDescent="0.25">
      <c r="B10" s="24" t="s">
        <v>15</v>
      </c>
      <c r="C10" s="79">
        <v>0.1848067098928281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2.5454899784264004E-2</v>
      </c>
      <c r="D14" s="79">
        <v>2.5454899784264004E-2</v>
      </c>
      <c r="E14" s="79">
        <v>2.2080390435393799E-2</v>
      </c>
      <c r="F14" s="79">
        <v>2.2080390435393799E-2</v>
      </c>
    </row>
    <row r="15" spans="1:8" ht="15.75" customHeight="1" x14ac:dyDescent="0.25">
      <c r="B15" s="24" t="s">
        <v>16</v>
      </c>
      <c r="C15" s="79">
        <v>0.117850991243886</v>
      </c>
      <c r="D15" s="79">
        <v>0.117850991243886</v>
      </c>
      <c r="E15" s="79">
        <v>7.0170392744454399E-2</v>
      </c>
      <c r="F15" s="79">
        <v>7.0170392744454399E-2</v>
      </c>
    </row>
    <row r="16" spans="1:8" ht="15.75" customHeight="1" x14ac:dyDescent="0.25">
      <c r="B16" s="24" t="s">
        <v>17</v>
      </c>
      <c r="C16" s="79">
        <v>1.39166458473999E-2</v>
      </c>
      <c r="D16" s="79">
        <v>1.39166458473999E-2</v>
      </c>
      <c r="E16" s="79">
        <v>1.6459979983594199E-2</v>
      </c>
      <c r="F16" s="79">
        <v>1.6459979983594199E-2</v>
      </c>
    </row>
    <row r="17" spans="1:8" ht="15.75" customHeight="1" x14ac:dyDescent="0.25">
      <c r="B17" s="24" t="s">
        <v>18</v>
      </c>
      <c r="C17" s="79">
        <v>3.6826337171658504E-3</v>
      </c>
      <c r="D17" s="79">
        <v>3.6826337171658504E-3</v>
      </c>
      <c r="E17" s="79">
        <v>2.0287242496046302E-2</v>
      </c>
      <c r="F17" s="79">
        <v>2.0287242496046302E-2</v>
      </c>
    </row>
    <row r="18" spans="1:8" ht="15.75" customHeight="1" x14ac:dyDescent="0.25">
      <c r="B18" s="24" t="s">
        <v>19</v>
      </c>
      <c r="C18" s="79">
        <v>2.8625630888607204E-6</v>
      </c>
      <c r="D18" s="79">
        <v>2.8625630888607204E-6</v>
      </c>
      <c r="E18" s="79">
        <v>9.0824290717678605E-6</v>
      </c>
      <c r="F18" s="79">
        <v>9.0824290717678605E-6</v>
      </c>
    </row>
    <row r="19" spans="1:8" ht="15.75" customHeight="1" x14ac:dyDescent="0.25">
      <c r="B19" s="24" t="s">
        <v>20</v>
      </c>
      <c r="C19" s="79">
        <v>9.4679217451430799E-3</v>
      </c>
      <c r="D19" s="79">
        <v>9.4679217451430799E-3</v>
      </c>
      <c r="E19" s="79">
        <v>2.1924122556566797E-2</v>
      </c>
      <c r="F19" s="79">
        <v>2.1924122556566797E-2</v>
      </c>
    </row>
    <row r="20" spans="1:8" ht="15.75" customHeight="1" x14ac:dyDescent="0.25">
      <c r="B20" s="24" t="s">
        <v>21</v>
      </c>
      <c r="C20" s="79">
        <v>1.64204064150342E-3</v>
      </c>
      <c r="D20" s="79">
        <v>1.64204064150342E-3</v>
      </c>
      <c r="E20" s="79">
        <v>1.42980028111119E-2</v>
      </c>
      <c r="F20" s="79">
        <v>1.42980028111119E-2</v>
      </c>
    </row>
    <row r="21" spans="1:8" ht="15.75" customHeight="1" x14ac:dyDescent="0.25">
      <c r="B21" s="24" t="s">
        <v>22</v>
      </c>
      <c r="C21" s="79">
        <v>8.2228122483400307E-2</v>
      </c>
      <c r="D21" s="79">
        <v>8.2228122483400307E-2</v>
      </c>
      <c r="E21" s="79">
        <v>0.32890115265781295</v>
      </c>
      <c r="F21" s="79">
        <v>0.32890115265781295</v>
      </c>
    </row>
    <row r="22" spans="1:8" ht="15.75" customHeight="1" x14ac:dyDescent="0.25">
      <c r="B22" s="24" t="s">
        <v>23</v>
      </c>
      <c r="C22" s="79">
        <v>0.7457538819741486</v>
      </c>
      <c r="D22" s="79">
        <v>0.7457538819741486</v>
      </c>
      <c r="E22" s="79">
        <v>0.50586963388594786</v>
      </c>
      <c r="F22" s="79">
        <v>0.50586963388594786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4.6199999999999998E-2</v>
      </c>
    </row>
    <row r="27" spans="1:8" ht="15.75" customHeight="1" x14ac:dyDescent="0.25">
      <c r="B27" s="24" t="s">
        <v>39</v>
      </c>
      <c r="C27" s="79">
        <v>2.7200000000000002E-2</v>
      </c>
    </row>
    <row r="28" spans="1:8" ht="15.75" customHeight="1" x14ac:dyDescent="0.25">
      <c r="B28" s="24" t="s">
        <v>40</v>
      </c>
      <c r="C28" s="79">
        <v>0.193</v>
      </c>
    </row>
    <row r="29" spans="1:8" ht="15.75" customHeight="1" x14ac:dyDescent="0.25">
      <c r="B29" s="24" t="s">
        <v>41</v>
      </c>
      <c r="C29" s="79">
        <v>0.1512</v>
      </c>
    </row>
    <row r="30" spans="1:8" ht="15.75" customHeight="1" x14ac:dyDescent="0.25">
      <c r="B30" s="24" t="s">
        <v>42</v>
      </c>
      <c r="C30" s="79">
        <v>5.0300000000000004E-2</v>
      </c>
    </row>
    <row r="31" spans="1:8" ht="15.75" customHeight="1" x14ac:dyDescent="0.25">
      <c r="B31" s="24" t="s">
        <v>43</v>
      </c>
      <c r="C31" s="79">
        <v>3.0299999999999997E-2</v>
      </c>
    </row>
    <row r="32" spans="1:8" ht="15.75" customHeight="1" x14ac:dyDescent="0.25">
      <c r="B32" s="24" t="s">
        <v>44</v>
      </c>
      <c r="C32" s="79">
        <v>8.4399999999999989E-2</v>
      </c>
    </row>
    <row r="33" spans="2:3" ht="15.75" customHeight="1" x14ac:dyDescent="0.25">
      <c r="B33" s="24" t="s">
        <v>45</v>
      </c>
      <c r="C33" s="79">
        <v>0.1699</v>
      </c>
    </row>
    <row r="34" spans="2:3" ht="15.75" customHeight="1" x14ac:dyDescent="0.25">
      <c r="B34" s="24" t="s">
        <v>46</v>
      </c>
      <c r="C34" s="79">
        <v>0.2475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0.74845729625338642</v>
      </c>
      <c r="D2" s="80">
        <v>0.74845729625338642</v>
      </c>
      <c r="E2" s="80">
        <v>0.77590798009461248</v>
      </c>
      <c r="F2" s="80">
        <v>0.66436614701787899</v>
      </c>
      <c r="G2" s="80">
        <v>0.63829048215263395</v>
      </c>
    </row>
    <row r="3" spans="1:15" ht="15.75" customHeight="1" x14ac:dyDescent="0.25">
      <c r="A3" s="5"/>
      <c r="B3" s="11" t="s">
        <v>118</v>
      </c>
      <c r="C3" s="80">
        <v>0.15089058976536893</v>
      </c>
      <c r="D3" s="80">
        <v>0.15089058976536893</v>
      </c>
      <c r="E3" s="80">
        <v>0.12343990592414289</v>
      </c>
      <c r="F3" s="80">
        <v>0.19810918239388561</v>
      </c>
      <c r="G3" s="80">
        <v>0.22418484725913063</v>
      </c>
    </row>
    <row r="4" spans="1:15" ht="15.75" customHeight="1" x14ac:dyDescent="0.25">
      <c r="A4" s="5"/>
      <c r="B4" s="11" t="s">
        <v>116</v>
      </c>
      <c r="C4" s="81">
        <v>5.5807112702472295E-2</v>
      </c>
      <c r="D4" s="81">
        <v>5.5807112702472295E-2</v>
      </c>
      <c r="E4" s="81">
        <v>5.5807112702472295E-2</v>
      </c>
      <c r="F4" s="81">
        <v>8.4707224637681183E-2</v>
      </c>
      <c r="G4" s="81">
        <v>8.4707224637681183E-2</v>
      </c>
    </row>
    <row r="5" spans="1:15" ht="15.75" customHeight="1" x14ac:dyDescent="0.25">
      <c r="A5" s="5"/>
      <c r="B5" s="11" t="s">
        <v>119</v>
      </c>
      <c r="C5" s="81">
        <v>4.4845001278772383E-2</v>
      </c>
      <c r="D5" s="81">
        <v>4.4845001278772383E-2</v>
      </c>
      <c r="E5" s="81">
        <v>4.4845001278772383E-2</v>
      </c>
      <c r="F5" s="81">
        <v>5.281744595055414E-2</v>
      </c>
      <c r="G5" s="81">
        <v>5.281744595055414E-2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0.76042445217391319</v>
      </c>
      <c r="D8" s="80">
        <v>0.76042445217391319</v>
      </c>
      <c r="E8" s="80">
        <v>0.8738165251827732</v>
      </c>
      <c r="F8" s="80">
        <v>0.91238464703604527</v>
      </c>
      <c r="G8" s="80">
        <v>0.90636215330452663</v>
      </c>
    </row>
    <row r="9" spans="1:15" ht="15.75" customHeight="1" x14ac:dyDescent="0.25">
      <c r="B9" s="7" t="s">
        <v>121</v>
      </c>
      <c r="C9" s="80">
        <v>0.11406366782608697</v>
      </c>
      <c r="D9" s="80">
        <v>0.11406366782608697</v>
      </c>
      <c r="E9" s="80">
        <v>7.7983625817226884E-2</v>
      </c>
      <c r="F9" s="80">
        <v>5.902488396395468E-2</v>
      </c>
      <c r="G9" s="80">
        <v>6.6026382028806591E-2</v>
      </c>
    </row>
    <row r="10" spans="1:15" ht="15.75" customHeight="1" x14ac:dyDescent="0.25">
      <c r="B10" s="7" t="s">
        <v>122</v>
      </c>
      <c r="C10" s="81">
        <v>7.6074757999999992E-2</v>
      </c>
      <c r="D10" s="81">
        <v>7.6074757999999992E-2</v>
      </c>
      <c r="E10" s="81">
        <v>3.1471794999999997E-2</v>
      </c>
      <c r="F10" s="81">
        <v>2.0398711199999999E-2</v>
      </c>
      <c r="G10" s="81">
        <v>1.9442158466666665E-2</v>
      </c>
    </row>
    <row r="11" spans="1:15" ht="15.75" customHeight="1" x14ac:dyDescent="0.25">
      <c r="B11" s="7" t="s">
        <v>123</v>
      </c>
      <c r="C11" s="81">
        <v>4.9437122E-2</v>
      </c>
      <c r="D11" s="81">
        <v>4.9437122E-2</v>
      </c>
      <c r="E11" s="81">
        <v>1.6728054000000003E-2</v>
      </c>
      <c r="F11" s="81">
        <v>8.1917577999999994E-3</v>
      </c>
      <c r="G11" s="81">
        <v>8.1693061999999986E-3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0.28899526175000001</v>
      </c>
      <c r="D14" s="82">
        <v>0.28268390162099999</v>
      </c>
      <c r="E14" s="82">
        <v>0.28268390162099999</v>
      </c>
      <c r="F14" s="82">
        <v>0.22708991540500001</v>
      </c>
      <c r="G14" s="82">
        <v>0.22708991540500001</v>
      </c>
      <c r="H14" s="83">
        <v>0.38900000000000001</v>
      </c>
      <c r="I14" s="83">
        <v>0.38900000000000001</v>
      </c>
      <c r="J14" s="83">
        <v>0.38900000000000001</v>
      </c>
      <c r="K14" s="83">
        <v>0.38900000000000001</v>
      </c>
      <c r="L14" s="83">
        <v>0.13139816919700001</v>
      </c>
      <c r="M14" s="83">
        <v>0.14793398747399999</v>
      </c>
      <c r="N14" s="83">
        <v>0.153477446958</v>
      </c>
      <c r="O14" s="83">
        <v>0.19863157761549999</v>
      </c>
    </row>
    <row r="15" spans="1:15" ht="15.75" customHeight="1" x14ac:dyDescent="0.25">
      <c r="B15" s="16" t="s">
        <v>68</v>
      </c>
      <c r="C15" s="80">
        <f>iron_deficiency_anaemia*C14</f>
        <v>0.14387086465855345</v>
      </c>
      <c r="D15" s="80">
        <f t="shared" ref="D15:O15" si="0">iron_deficiency_anaemia*D14</f>
        <v>0.14072887252542202</v>
      </c>
      <c r="E15" s="80">
        <f t="shared" si="0"/>
        <v>0.14072887252542202</v>
      </c>
      <c r="F15" s="80">
        <f t="shared" si="0"/>
        <v>0.11305245036445689</v>
      </c>
      <c r="G15" s="80">
        <f t="shared" si="0"/>
        <v>0.11305245036445689</v>
      </c>
      <c r="H15" s="80">
        <f t="shared" si="0"/>
        <v>0.19365634582822805</v>
      </c>
      <c r="I15" s="80">
        <f t="shared" si="0"/>
        <v>0.19365634582822805</v>
      </c>
      <c r="J15" s="80">
        <f t="shared" si="0"/>
        <v>0.19365634582822805</v>
      </c>
      <c r="K15" s="80">
        <f t="shared" si="0"/>
        <v>0.19365634582822805</v>
      </c>
      <c r="L15" s="80">
        <f t="shared" si="0"/>
        <v>6.5414111298741015E-2</v>
      </c>
      <c r="M15" s="80">
        <f t="shared" si="0"/>
        <v>7.3646157938338563E-2</v>
      </c>
      <c r="N15" s="80">
        <f t="shared" si="0"/>
        <v>7.6405865154066777E-2</v>
      </c>
      <c r="O15" s="80">
        <f t="shared" si="0"/>
        <v>9.8885001252220536E-2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0.48200000000000004</v>
      </c>
      <c r="D2" s="81">
        <v>0.21100000000000002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0.25700000000000001</v>
      </c>
      <c r="D3" s="81">
        <v>0.218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0.183</v>
      </c>
      <c r="D4" s="81">
        <v>0.33299999999999996</v>
      </c>
      <c r="E4" s="81">
        <v>0.60299999999999998</v>
      </c>
      <c r="F4" s="81">
        <v>0.35499999999999998</v>
      </c>
      <c r="G4" s="81">
        <v>0</v>
      </c>
    </row>
    <row r="5" spans="1:7" x14ac:dyDescent="0.25">
      <c r="B5" s="43" t="s">
        <v>169</v>
      </c>
      <c r="C5" s="80">
        <f>1-SUM(C2:C4)</f>
        <v>7.7999999999999847E-2</v>
      </c>
      <c r="D5" s="80">
        <f>1-SUM(D2:D4)</f>
        <v>0.23799999999999999</v>
      </c>
      <c r="E5" s="80">
        <f>1-SUM(E2:E4)</f>
        <v>0.39700000000000002</v>
      </c>
      <c r="F5" s="80">
        <f>1-SUM(F2:F4)</f>
        <v>0.64500000000000002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0.13592000000000001</v>
      </c>
      <c r="D2" s="144">
        <v>0.13059999999999999</v>
      </c>
      <c r="E2" s="144">
        <v>0.12544</v>
      </c>
      <c r="F2" s="144">
        <v>0.12047000000000001</v>
      </c>
      <c r="G2" s="144">
        <v>0.11561</v>
      </c>
      <c r="H2" s="144">
        <v>0.11099000000000001</v>
      </c>
      <c r="I2" s="144">
        <v>0.10654999999999999</v>
      </c>
      <c r="J2" s="144">
        <v>0.10233</v>
      </c>
      <c r="K2" s="144">
        <v>9.8269999999999996E-2</v>
      </c>
      <c r="L2" s="144">
        <v>9.444000000000001E-2</v>
      </c>
      <c r="M2" s="144">
        <v>9.0820000000000012E-2</v>
      </c>
      <c r="N2" s="144">
        <v>8.7370000000000003E-2</v>
      </c>
      <c r="O2" s="144">
        <v>8.4040000000000004E-2</v>
      </c>
      <c r="P2" s="144">
        <v>8.0820000000000003E-2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4.3639999999999998E-2</v>
      </c>
      <c r="D4" s="144">
        <v>4.1759999999999999E-2</v>
      </c>
      <c r="E4" s="144">
        <v>3.9910000000000001E-2</v>
      </c>
      <c r="F4" s="144">
        <v>3.8109999999999998E-2</v>
      </c>
      <c r="G4" s="144">
        <v>3.6230000000000005E-2</v>
      </c>
      <c r="H4" s="144">
        <v>3.4590000000000003E-2</v>
      </c>
      <c r="I4" s="144">
        <v>3.304E-2</v>
      </c>
      <c r="J4" s="144">
        <v>3.1669999999999997E-2</v>
      </c>
      <c r="K4" s="144">
        <v>3.0360000000000002E-2</v>
      </c>
      <c r="L4" s="144">
        <v>2.9229999999999999E-2</v>
      </c>
      <c r="M4" s="144">
        <v>2.8250000000000001E-2</v>
      </c>
      <c r="N4" s="144">
        <v>2.7349999999999999E-2</v>
      </c>
      <c r="O4" s="144">
        <v>2.6440000000000002E-2</v>
      </c>
      <c r="P4" s="144">
        <v>2.5539999999999997E-2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0.11864010133220211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0.19365634582822805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8.046973714114182E-2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0.25616666666666671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0.43766666666666665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22.756</v>
      </c>
      <c r="D13" s="143">
        <v>22.065000000000001</v>
      </c>
      <c r="E13" s="143">
        <v>21.292000000000002</v>
      </c>
      <c r="F13" s="143">
        <v>20.702999999999999</v>
      </c>
      <c r="G13" s="143">
        <v>20.039000000000001</v>
      </c>
      <c r="H13" s="143">
        <v>19.466999999999999</v>
      </c>
      <c r="I13" s="143">
        <v>18.86</v>
      </c>
      <c r="J13" s="143">
        <v>18.324999999999999</v>
      </c>
      <c r="K13" s="143">
        <v>17.843</v>
      </c>
      <c r="L13" s="143">
        <v>17.288</v>
      </c>
      <c r="M13" s="143">
        <v>17.48</v>
      </c>
      <c r="N13" s="143">
        <v>16.302</v>
      </c>
      <c r="O13" s="143">
        <v>16.329000000000001</v>
      </c>
      <c r="P13" s="143">
        <v>15.961</v>
      </c>
    </row>
    <row r="14" spans="1:16" x14ac:dyDescent="0.25">
      <c r="B14" s="16" t="s">
        <v>170</v>
      </c>
      <c r="C14" s="143">
        <f>maternal_mortality</f>
        <v>1.4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5.5E-2</v>
      </c>
      <c r="E2" s="92">
        <f>food_insecure</f>
        <v>5.5E-2</v>
      </c>
      <c r="F2" s="92">
        <f>food_insecure</f>
        <v>5.5E-2</v>
      </c>
      <c r="G2" s="92">
        <f>food_insecure</f>
        <v>5.5E-2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5.5E-2</v>
      </c>
      <c r="F5" s="92">
        <f>food_insecure</f>
        <v>5.5E-2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9.9741641849903848E-2</v>
      </c>
      <c r="D7" s="92">
        <f>diarrhoea_1_5mo/26</f>
        <v>0.10976401870499999</v>
      </c>
      <c r="E7" s="92">
        <f>diarrhoea_6_11mo/26</f>
        <v>0.10976401870499999</v>
      </c>
      <c r="F7" s="92">
        <f>diarrhoea_12_23mo/26</f>
        <v>6.2817047759615371E-2</v>
      </c>
      <c r="G7" s="92">
        <f>diarrhoea_24_59mo/26</f>
        <v>6.2817047759615371E-2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5.5E-2</v>
      </c>
      <c r="F8" s="92">
        <f>food_insecure</f>
        <v>5.5E-2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0.66400000000000003</v>
      </c>
      <c r="E9" s="92">
        <f>IF(ISBLANK(comm_deliv), frac_children_health_facility,1)</f>
        <v>0.66400000000000003</v>
      </c>
      <c r="F9" s="92">
        <f>IF(ISBLANK(comm_deliv), frac_children_health_facility,1)</f>
        <v>0.66400000000000003</v>
      </c>
      <c r="G9" s="92">
        <f>IF(ISBLANK(comm_deliv), frac_children_health_facility,1)</f>
        <v>0.66400000000000003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9.9741641849903848E-2</v>
      </c>
      <c r="D11" s="92">
        <f>diarrhoea_1_5mo/26</f>
        <v>0.10976401870499999</v>
      </c>
      <c r="E11" s="92">
        <f>diarrhoea_6_11mo/26</f>
        <v>0.10976401870499999</v>
      </c>
      <c r="F11" s="92">
        <f>diarrhoea_12_23mo/26</f>
        <v>6.2817047759615371E-2</v>
      </c>
      <c r="G11" s="92">
        <f>diarrhoea_24_59mo/26</f>
        <v>6.2817047759615371E-2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5.5E-2</v>
      </c>
      <c r="I14" s="92">
        <f>food_insecure</f>
        <v>5.5E-2</v>
      </c>
      <c r="J14" s="92">
        <f>food_insecure</f>
        <v>5.5E-2</v>
      </c>
      <c r="K14" s="92">
        <f>food_insecure</f>
        <v>5.5E-2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0.67299999999999993</v>
      </c>
      <c r="I17" s="92">
        <f>frac_PW_health_facility</f>
        <v>0.67299999999999993</v>
      </c>
      <c r="J17" s="92">
        <f>frac_PW_health_facility</f>
        <v>0.67299999999999993</v>
      </c>
      <c r="K17" s="92">
        <f>frac_PW_health_facility</f>
        <v>0.67299999999999993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5.0000000000000001E-3</v>
      </c>
      <c r="I18" s="92">
        <f>frac_malaria_risk</f>
        <v>5.0000000000000001E-3</v>
      </c>
      <c r="J18" s="92">
        <f>frac_malaria_risk</f>
        <v>5.0000000000000001E-3</v>
      </c>
      <c r="K18" s="92">
        <f>frac_malaria_risk</f>
        <v>5.0000000000000001E-3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0.22800000000000001</v>
      </c>
      <c r="M23" s="92">
        <f>famplan_unmet_need</f>
        <v>0.22800000000000001</v>
      </c>
      <c r="N23" s="92">
        <f>famplan_unmet_need</f>
        <v>0.22800000000000001</v>
      </c>
      <c r="O23" s="92">
        <f>famplan_unmet_need</f>
        <v>0.22800000000000001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0.15823050717634995</v>
      </c>
      <c r="M24" s="92">
        <f>(1-food_insecure)*(0.49)+food_insecure*(0.7)</f>
        <v>0.50154999999999994</v>
      </c>
      <c r="N24" s="92">
        <f>(1-food_insecure)*(0.49)+food_insecure*(0.7)</f>
        <v>0.50154999999999994</v>
      </c>
      <c r="O24" s="92">
        <f>(1-food_insecure)*(0.49)+food_insecure*(0.7)</f>
        <v>0.50154999999999994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6.7813074504149987E-2</v>
      </c>
      <c r="M25" s="92">
        <f>(1-food_insecure)*(0.21)+food_insecure*(0.3)</f>
        <v>0.21494999999999997</v>
      </c>
      <c r="N25" s="92">
        <f>(1-food_insecure)*(0.21)+food_insecure*(0.3)</f>
        <v>0.21494999999999997</v>
      </c>
      <c r="O25" s="92">
        <f>(1-food_insecure)*(0.21)+food_insecure*(0.3)</f>
        <v>0.21494999999999997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8.9439435319499966E-2</v>
      </c>
      <c r="M26" s="92">
        <f>(1-food_insecure)*(0.3)</f>
        <v>0.28349999999999997</v>
      </c>
      <c r="N26" s="92">
        <f>(1-food_insecure)*(0.3)</f>
        <v>0.28349999999999997</v>
      </c>
      <c r="O26" s="92">
        <f>(1-food_insecure)*(0.3)</f>
        <v>0.28349999999999997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0.68451698299999997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5.0000000000000001E-3</v>
      </c>
      <c r="D33" s="92">
        <f t="shared" si="3"/>
        <v>5.0000000000000001E-3</v>
      </c>
      <c r="E33" s="92">
        <f t="shared" si="3"/>
        <v>5.0000000000000001E-3</v>
      </c>
      <c r="F33" s="92">
        <f t="shared" si="3"/>
        <v>5.0000000000000001E-3</v>
      </c>
      <c r="G33" s="92">
        <f t="shared" si="3"/>
        <v>5.0000000000000001E-3</v>
      </c>
      <c r="H33" s="92">
        <f t="shared" si="3"/>
        <v>5.0000000000000001E-3</v>
      </c>
      <c r="I33" s="92">
        <f t="shared" si="3"/>
        <v>5.0000000000000001E-3</v>
      </c>
      <c r="J33" s="92">
        <f t="shared" si="3"/>
        <v>5.0000000000000001E-3</v>
      </c>
      <c r="K33" s="92">
        <f t="shared" si="3"/>
        <v>5.0000000000000001E-3</v>
      </c>
      <c r="L33" s="92">
        <f t="shared" si="3"/>
        <v>5.0000000000000001E-3</v>
      </c>
      <c r="M33" s="92">
        <f t="shared" si="3"/>
        <v>5.0000000000000001E-3</v>
      </c>
      <c r="N33" s="92">
        <f t="shared" si="3"/>
        <v>5.0000000000000001E-3</v>
      </c>
      <c r="O33" s="92">
        <f t="shared" si="3"/>
        <v>5.0000000000000001E-3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2020-03-24T06:48:24Z</dcterms:modified>
</cp:coreProperties>
</file>