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6BDF73E8-839C-4E87-B54C-D74029404123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I20" i="2" s="1"/>
  <c r="G21" i="2"/>
  <c r="H21" i="2"/>
  <c r="I21" i="2" s="1"/>
  <c r="G22" i="2"/>
  <c r="H22" i="2"/>
  <c r="G23" i="2"/>
  <c r="H23" i="2"/>
  <c r="I23" i="2" s="1"/>
  <c r="G24" i="2"/>
  <c r="H24" i="2"/>
  <c r="I24" i="2" s="1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G30" i="2"/>
  <c r="H30" i="2"/>
  <c r="I30" i="2" s="1"/>
  <c r="G31" i="2"/>
  <c r="H31" i="2"/>
  <c r="I31" i="2" s="1"/>
  <c r="G32" i="2"/>
  <c r="H32" i="2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I5" i="2" s="1"/>
  <c r="H6" i="2"/>
  <c r="I6" i="2" s="1"/>
  <c r="H7" i="2"/>
  <c r="H8" i="2"/>
  <c r="H9" i="2"/>
  <c r="H10" i="2"/>
  <c r="I10" i="2" s="1"/>
  <c r="H11" i="2"/>
  <c r="H12" i="2"/>
  <c r="H13" i="2"/>
  <c r="I13" i="2" s="1"/>
  <c r="H14" i="2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I22" i="2"/>
  <c r="I18" i="2"/>
  <c r="I32" i="2"/>
  <c r="I29" i="2"/>
  <c r="A3" i="2"/>
  <c r="A24" i="2"/>
  <c r="A18" i="2"/>
  <c r="A36" i="2"/>
  <c r="A40" i="2"/>
  <c r="A22" i="2"/>
  <c r="A25" i="2"/>
  <c r="A29" i="2"/>
  <c r="A27" i="2"/>
  <c r="A31" i="2"/>
  <c r="A20" i="2"/>
  <c r="A16" i="2"/>
  <c r="I17" i="2"/>
  <c r="A19" i="2"/>
  <c r="A35" i="2"/>
  <c r="A28" i="2"/>
  <c r="A17" i="2"/>
  <c r="A33" i="2"/>
  <c r="A30" i="2"/>
  <c r="A26" i="2"/>
  <c r="A23" i="2"/>
  <c r="A39" i="2"/>
  <c r="A32" i="2"/>
  <c r="A21" i="2"/>
  <c r="A37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8" i="2"/>
  <c r="C8" i="51" l="1"/>
  <c r="C7" i="51"/>
  <c r="C6" i="51"/>
  <c r="I15" i="2"/>
  <c r="I14" i="2"/>
  <c r="I12" i="2"/>
  <c r="I11" i="2"/>
  <c r="I9" i="2"/>
  <c r="I8" i="2"/>
  <c r="I7" i="2"/>
  <c r="I4" i="2"/>
  <c r="I3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EFF8E786-C17C-41BA-B261-006A001C87A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EA5BA949-184C-4A93-9E58-53F0CE9F7032}">
      <text>
        <r>
          <rPr>
            <sz val="9"/>
            <color indexed="81"/>
            <rFont val="Tahoma"/>
            <charset val="1"/>
          </rPr>
          <t>Source: LiST</t>
        </r>
      </text>
    </comment>
    <comment ref="C9" authorId="0" shapeId="0" xr:uid="{22EF7D56-9238-4C9A-9697-B16E5F0C7266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1D8407BE-EE8D-4BA8-AB73-EAA6A0704FC3}">
      <text>
        <r>
          <rPr>
            <sz val="9"/>
            <color indexed="81"/>
            <rFont val="Tahoma"/>
            <charset val="1"/>
          </rPr>
          <t>Source: World Bank Development Indicators (Region level)</t>
        </r>
      </text>
    </comment>
    <comment ref="C11" authorId="0" shapeId="0" xr:uid="{F83DE5F0-C99C-452B-9B1B-2F375526A639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0C094AF4-52DC-4CFF-BB99-662C6C547D33}">
      <text>
        <r>
          <rPr>
            <sz val="9"/>
            <color indexed="81"/>
            <rFont val="Tahoma"/>
            <charset val="1"/>
          </rPr>
          <t>Source: UNICEF Data (Country level)</t>
        </r>
      </text>
    </comment>
    <comment ref="C13" authorId="0" shapeId="0" xr:uid="{F3351F60-9F0B-493E-A99A-3274EC923BB5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A89B0074-F474-4D4A-B66D-4BFC3668CAE4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C1111438-BA1A-4941-9568-F0BF98A3B79A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E0549194-9A97-4111-AC1F-66C60F329EC3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763FF141-DE1A-4266-8F1A-5BE8FD1F8129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B13F291E-8341-4A96-AC99-556A4FA6A00E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4A811448-7F9A-4008-A07E-BDC7199F80BB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AC2E2C7E-4C4B-4251-B195-72A5E1B849EA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7CA70208-780F-4481-9F24-46277E788F9D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12B0247C-9EE4-4205-8171-42C92612E8D9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2679FAA4-75D3-4007-A0D5-5138FCE78B12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D28BEF3D-7756-4B8B-9FAE-5B9448342734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FB3DE17F-752F-4040-9282-F81B787ABFC5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8042139D-8344-48D8-865B-F3EC5FE6EA72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D4D9443A-001E-44FD-BD52-F45828C72206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1DDB9807-20E0-4A60-83A3-1F0F88915E06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1C77457F-F88D-47E6-8ECB-649AB2C4A2DF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4FBD883C-281D-4AD0-8D4A-F262BEA9F563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77B6F87B-B6C1-4A10-9E19-742DCCB6C58F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369DA5C3-8590-4C03-B237-C5DEE6533094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810D7AA5-A346-4E34-9DA6-24113724C835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EEA91B87-7F32-45F6-AEF1-1D376722637F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22AD5589-5E26-4013-977F-079C4D71AC6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AF339AE7-4DA8-4456-9AD5-74ABAD5C973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2062C58F-9EDB-4658-A103-462D7A4822C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7367F658-903C-4218-9FD3-98C5702AC08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D0E9FDBF-CC78-47EB-9E06-AB0A010C207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FF0BDC38-741C-43B6-A004-1655692EE3BA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DB3B72C9-02AE-430A-A355-4A5A95A2CF2D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CD153080-6B8B-4B80-AA9E-3C4AA5E6E3C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CD5A7678-A4E6-4136-8B96-8A8396D0EBE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B5DD2FE2-E0BD-4E4C-A04A-4F473B47E10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73DA42B7-B44D-4C50-861A-1A4A90646B4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620BE3DD-531D-48DD-8CB0-DAD72BBD923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764FEAE1-2F8B-4526-AF30-010995B7FE3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20AFF3B7-CB42-4886-8DE8-F77F61ABA7E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1804F031-31AA-4B03-8509-F844352BF8E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6843AF1E-1091-4DC0-8085-BE765D8AFFA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0BE87CA0-74F5-40E0-9BAE-E76E620D9D1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AEE5EF23-C8F6-4FBB-84DC-D5AB60C2304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C3C15EBC-76B4-4C76-BD6B-8154EE27A8A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DFA94A1C-7BBC-4364-A42F-EC8272C1A57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D0B0E973-B65C-4F41-8E94-C4B09B65403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C10AE9A0-7279-4FDD-BB86-0498ED1E32A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720360A5-D2B9-43BC-B5F0-7B9A8C0BCED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4D0377F0-D5A8-4E89-90F4-203D01A568D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B9C7C491-6EF9-4F90-95CB-FD3CCF15C6D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2499407E-8BE5-47BC-8D3A-5E3D29C7C2B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A8EA0AA6-AF3C-47B0-A389-2CA620A86BE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06797C6B-4B33-4DDE-9E6C-FE2E1EC4C48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A38E25BE-3EE5-4698-9F64-33F46F6C9A2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59619B82-399C-4251-A6CF-C17E9E9F24F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347E97FE-4E98-4E96-A470-3C520943ECC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1278384D-ED14-4DAB-902D-5EAE4B6DDCB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F6B19357-6818-4619-A70C-59730E2C24C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F584B26B-B3C2-406C-8779-6BA60D81428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79824F6C-EA54-4853-9E4C-42406BD3CEE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8899BC7E-438A-472F-809A-C28C4CF0DAC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73A0EB79-197A-436D-A1B7-76D8A1DB623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FA6A2A9E-8129-4D65-BC81-8EBD4052783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C5AC77A2-73D3-4A94-8A36-D4B2248855E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CA25A36B-507A-45B2-9338-0D3AA78D024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5A994774-EA83-414D-98CF-7D07CAC1FCA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3E2A5EC6-F135-4611-A89E-EEF96D9D524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0D415ADA-F1A5-4F9D-A78E-A414A1CA578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48FB7677-AE99-4A84-9DCC-E980CED44DF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2FF0F5EA-AA13-4412-8600-AA261C134EE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4AC97143-22A2-4996-B64E-64CB4DBB436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BC3076F6-CFA5-4FF9-A809-1A3FC8A4E8E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7DDB30E6-B450-4F87-8954-5252CE13123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771FA4C8-105E-46D2-A98B-1F86B1EB901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CF090939-6C7B-4B2B-B3F4-6F968A0DCDE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89214382-01D4-4D86-9642-FB534787506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A4682E32-B65A-4A47-AD88-B124822FD5B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BB212C1D-85BF-41A1-973E-8492AEE70C7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C91A794F-F428-4FE9-8858-E165FF80A9A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F42ADA0A-5CA0-4145-993F-1B67DA89392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39ABD96C-3591-4F60-8314-1237D8392DC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7C4B8A87-11C2-480F-9DD2-1C8455277B7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9856AEE8-29E0-4D82-9957-F8D6018ECE0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448332D2-D1EB-439B-893A-2D95B992D05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A539CBA7-A9A6-4317-B774-E8C55EBA66E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DB90DBF6-7BE7-49E1-B974-0B65753C148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C7EA9F72-F0BA-4E80-AA2A-5E478FB5D2F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A021D1FF-E822-41DE-A544-58E13AC35EC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336740F0-A56C-4E36-B697-DD13C7E88D3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2ECF76BB-F291-4F2C-A8AD-06B9E2A5BA4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1B4BAC51-B9D5-4EEF-85EE-BAECF190FE6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BF1486B8-2AED-4E2E-B9FE-1D8013CEADE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89F7FB0F-9544-4F52-A3D7-1DBE4819F6F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EDE237C4-AB09-4846-B281-17161B30AD6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6205D6FD-E45C-44FC-9DD8-A5F45E22C8C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4F428045-6D9C-4F43-A28C-C2F0AB41E31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FCF913B4-76A6-4D1C-AB42-FFC45536A6C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1342374F-D866-4410-A2CB-8F124CDF86F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CF3F422B-BB75-4CF9-AD5D-94ABB5D83A4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DFECF71B-DAE1-4726-AC6D-948B5BC440E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CBD1AF46-6313-4F7B-8678-2FE5EDDA74D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3FBB2E82-40A4-4981-A000-6DF25C0CDAC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8F619C21-013F-4026-8181-CB803029B6A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CE3AD2EB-B25A-441C-82A8-48D975DFCB2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265A58C8-7FF9-4EDE-91DF-73CF995E8C9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6BD9DAA3-007E-448E-BD9C-F46D7CE43AA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0E677CF6-1FE5-4C3A-BF6B-FE3AADE2705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B1626E9A-F67A-4E78-A21A-C37C629D11B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28986BC2-1EBD-441C-9737-3EDAD5D1C11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99F83E6A-541F-4463-B75C-5E2E34CBCC6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422EC1FC-8A59-4A71-83CD-242049E4181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25E4F352-9CA0-4383-869B-968A1916B2E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C8D13337-F1E9-4813-A672-E2EBE81A7B3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EB0CD44F-D848-4BF2-92B6-749AFE74729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45F08DC4-79DB-4AE4-9268-2C1F2B9D41D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57795335-3539-4326-9FF1-C6C32F84F37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54D76B82-A383-48BD-8D54-782DC42FC50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B3EF34E4-873A-48DF-BDF6-8C67D4BEFB5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6C52B2C4-4DFE-42A1-96AB-EEA7EAEF615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762F063E-E33C-4F05-A3D1-BFC8333CA19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D767B446-6338-4FF8-B1A5-8F019674BC2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039BB032-255B-4FD2-9982-E37CAD69D75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E7B89A17-71E2-4105-97F8-113E42CBE14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55FFCCB0-105A-4C23-8453-308B311CB98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BA9DA522-99F8-440E-A556-71FAF7045FB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4D8B5D7D-389B-41AC-9A36-8BCE1D1FC31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3F908C7C-B491-406F-90AF-D718D4CD695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0781FB98-C596-4CED-B6D5-E6A9BBA4581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8A1D3EB9-31F7-45F4-BF08-618B974E386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49A44424-76D7-47FC-A22F-3E529EFA1EF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B6C20DF0-6968-4E31-B3C6-88A2036C245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C49D81CF-CD48-465C-A695-9EF12E245A0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1296F3E3-4210-4B5A-B720-EE5277CB052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5422A350-AFE8-45B7-B950-3F9F95746E5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D2CD6724-C90A-422C-90AD-95C54DCDB7B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540E3DB2-322C-446A-A352-887C56BC32B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62B0C6AD-D4AC-43E7-BFD2-F2F3313B62C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7E80920C-689C-4756-A4B0-56294E72493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D5C71CCB-B42C-4D8F-BEF3-A6C2AB14357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D9CD056A-8F61-493E-B782-1B2BF776185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6AB795E2-C55F-478B-ABD2-BB6F9BF1DD8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A2788C11-2183-4087-AB3D-4AA7C7737D7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E3D98F4A-731D-4BCC-9A84-FCA42883BF4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D509FD43-65F4-4F0E-8E92-278246B9A7A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69D359B9-CA3B-400F-B66C-DCF054D3096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C31972CA-8C09-477D-B6A6-8C5F7B182FC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D4DFC6B0-5A22-4884-8DD0-C0A59C6692B3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90957536-52FA-4F25-9694-91455FC431D8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B89D456B-D93D-4671-9D47-E96354DDF84E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36249820-786D-488E-ADC7-E3E4CB58D299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DBE6D09E-B34C-40A7-9043-23D4BEF169DA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DC7FC45D-0488-417F-936B-34A4A28D9131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BAF2E384-F290-4598-AE9B-6E9936AF5AEB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55456653-1339-4CBD-8321-32AE172F6E0C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38338FCF-C571-4AF3-9900-9AE546FE5177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1DFEB48B-4F0F-4C4D-9263-0845C2A8DB0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B2F85AFD-F295-4BE6-B298-0CAA80ED73A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03417FA9-9A2D-4FD5-8E3F-6E8EBE13EA7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E53DA4A0-D2B1-488D-9012-A4CFEAB2F0F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AFE7BADB-8007-47BE-94EF-74AF9195D96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3A8A059D-58B7-4705-897F-168FD503AA1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D14DF107-77E2-42AF-80C2-E9B07B78EED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2BD908CE-8F1B-42B3-8B5E-3F2A8229C89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EF107A9E-991B-4439-A28E-2D89F4F3064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0E424513-EA34-4B73-8BF6-966B8F39A5D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4A05E3E2-66ED-41CB-8288-62B966FAC5A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67A72A7A-5A4F-4B1E-8942-39D0E080637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CA34C6AF-060A-4EF7-9037-D2E216073C6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C21F023F-283D-41E7-9534-CF7371FD25A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B7BFF7B7-9A76-40B3-9BF4-7D87E964E8C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73659998-BEA3-4995-9BBE-125F475EAF7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D947A3E7-0C01-48F3-B5CE-36F40F8D5D0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D199CD07-A906-4004-93D7-F46918749B9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28FA1197-3F30-4C87-AF89-64B2C2C84E8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77558432-56CA-48D1-9B33-0EDC73C27A1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CBBA01F0-574D-4BB4-BB2D-5FCF31307B9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8" authorId="0" shapeId="0" xr:uid="{9E0F4E34-E14A-4AB5-B427-6AC31FD37EE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8" authorId="0" shapeId="0" xr:uid="{CB8A5F94-0E8A-445B-B4DA-08A2DC16294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8" authorId="0" shapeId="0" xr:uid="{84C9A28D-AA01-4CF8-A5CA-680EC780C06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8" authorId="0" shapeId="0" xr:uid="{B30E4999-28A1-4940-B5CE-8F41A0F53D3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9" authorId="0" shapeId="0" xr:uid="{7E2178BC-A0B9-49C6-89EF-CA6CDA53F71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9" authorId="0" shapeId="0" xr:uid="{5FD7D09E-BF74-4C0D-ABC0-9280ADEA18C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9" authorId="0" shapeId="0" xr:uid="{653E2431-D9F7-4690-B333-B8DC398F0A5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9" authorId="0" shapeId="0" xr:uid="{F59B3881-705B-4F86-BAC5-9FDEE9E7A97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9" authorId="0" shapeId="0" xr:uid="{488DE554-F213-45C4-BC46-428FBDA1DED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0" authorId="0" shapeId="0" xr:uid="{C4CB9052-0889-44C0-AB1A-EB4060DB0C8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0" authorId="0" shapeId="0" xr:uid="{EA25CFEB-55BF-4A0C-91EA-9E8CB4762AD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0" authorId="0" shapeId="0" xr:uid="{4A941499-6E94-4A84-9804-C8BBB803427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0" authorId="0" shapeId="0" xr:uid="{F5BF3D74-54F0-484C-8E53-CC98AB13886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0" authorId="0" shapeId="0" xr:uid="{A0FD0396-25B7-4C51-BC2C-D199B099F88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1" authorId="0" shapeId="0" xr:uid="{89ACD70E-E483-4570-91A1-863F851A86D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1" authorId="0" shapeId="0" xr:uid="{653B9B4A-6378-4BFA-A591-9BAA76DD6C9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1" authorId="0" shapeId="0" xr:uid="{69ED3F14-57D7-48B9-BA35-4E9130F59B1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1" authorId="0" shapeId="0" xr:uid="{C7829E6A-F88E-4C1F-BA3F-CEBFEBFD44B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1" authorId="0" shapeId="0" xr:uid="{8D38F00D-76C8-49CB-AABE-68187CF83AD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4" authorId="0" shapeId="0" xr:uid="{54AFF283-C929-4DF4-B4C9-DDA4C073E6C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2D71A54C-7E2B-46F0-B715-3E304AE223D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A197533B-65C4-4ABE-9ED8-DEF7FE0B496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5C68F18C-8668-4A02-8EEE-1B7EDE52022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1944FC94-740E-4541-A29F-912AEF487B1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D14C3231-8A1D-4C5E-88DA-AF8D5241D6D8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E5630FAB-2BD6-411B-B4C4-26B37A629641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1265C1D1-BAE2-4143-BB2F-03DA66E62590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57F75BD6-F349-4CF5-BEAD-77AC7483558C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827D6FE3-1E8C-4A19-9CF1-7F1A341E1BE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8ACF6EE9-58EC-4DF6-A6D8-7BDBCDEAF02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E2F50C33-256C-4B67-B195-7F0E9FCF7A8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3E92FA1F-EEF2-4683-9ABA-A906B41220A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E741C8C2-7859-47C3-9B7A-A23A8DD32228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45D126DD-4C29-475F-ABF1-BE6CAA34CD54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B75E93C7-7C47-4E50-B05E-B5881D08306E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A77066F5-3B5E-4EC6-BF09-950C8591CFC9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72A81B40-FAFB-44B5-AA09-FFFEF76B7BFE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4" authorId="0" shapeId="0" xr:uid="{10896FE7-9E28-444B-8111-D830174995B1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E4" authorId="0" shapeId="0" xr:uid="{4B6728CC-96A7-4EDA-B584-5BB2551C4A7B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F4" authorId="0" shapeId="0" xr:uid="{F1476CDB-B982-492C-9230-D18C260B222D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C0729EF8-DF76-41B3-86C8-37B53795745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6AA48F49-B63A-4352-A6A7-E52136A8F5B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61E0E207-FDF9-44CD-8744-D74A5275FBD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A13C8F05-AB8E-4EAE-AEC2-6731E929090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995BC627-AA51-45F2-825F-DFBF299A709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211F047F-7567-4811-917A-2C2CD70D5DF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BA49C852-8D3D-4C8A-8AF1-4D69D453DDD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980D748E-16B8-4E79-973D-344A56C574E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C8C992D6-EB9D-4756-B4FB-6979E94C347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4A1F1815-F15D-4DF5-98D1-86457A6AA48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24633AEF-77DE-4F0C-BADD-D1F1E54F78C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7340B2CD-30D7-4FB0-8415-F9EDE2EACA9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0D895134-B4D3-4984-93B7-182D23A4594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DC1F6931-DDB7-4B3A-A55C-264EAAFB369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82CD7577-E3A3-4C3F-B272-D82E96D3E69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AAC11626-2861-4957-95C9-8F04BF0B4BC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E5883A27-336F-43B8-AA65-57D739D9CFD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A826F090-7C51-41B3-83E3-C730754377D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2AA48407-92BF-4932-94B7-A53C2651D74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C71A89D0-9A38-4E19-A28A-DA06B2B9B77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59B9FCF0-A1BB-4618-9652-06CF5F00978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21CB3851-5204-4A58-A523-DB2AC020143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46D3BC7D-6298-4AC2-BC55-5F5CD1E8049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84580DBD-553B-4A51-B852-27DDE772F35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035F4F09-E297-4553-B5B0-767339562EE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C2B22C38-AB8A-410A-AF8E-21651B27546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C0F46338-9DA6-470A-807C-DAFE4B75873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AE385CDB-146F-4F8E-ABB6-C5DFE1232AE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FD5AA4F5-4F41-4B34-B9C1-808B2ED961C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AE723906-975C-4FE7-8244-438B7AAF972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22284CC3-0204-42BA-994A-2FCDBCABF2E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639EA094-A1E5-4D50-8480-710A9879D15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1F1A3FE0-FF10-4A38-BD21-3E6D6A5D72F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B0F00A90-BCFD-40AF-87AF-2FF26647715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40AD624A-A83F-4209-A6F7-CFAEBC78E2C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78A4EF4A-3089-4EE4-AC09-2BCA82A09DD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63C47415-21F5-40B5-8016-AF1E1B3683E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3B4A6F39-8872-4A39-A1CC-E4280814AFE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04929A48-ACFF-44D3-9E63-ECF90CF36DC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9D1C4AE3-61EA-4A4B-A7E0-78184C59D4F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1B2AC365-0C68-4EE9-9A36-6AA50A3D90F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5FE48952-57E0-43E8-A295-E310105A263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C94D4B6C-745B-4A69-8B0A-40A25772270D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1123AB0F-58A8-4DD1-A651-30D35287D27B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B9846FA5-52BA-40E8-BFB8-5C3F522F8FA7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7229811A-42E7-4C4C-85F4-89DB2DB86399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164678BF-8F9F-4FA9-9364-5E8295090E69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DCCE3956-048F-4BAD-849B-A986C2C8EF6D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2FC92420-0E7B-4607-9577-4BBD0D17D7A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AB290102-9663-4CB9-899E-E815ED145F84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E2D667D4-D13A-4DEB-BB95-F3BA0E65B3F0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D66DAD88-9C2A-4398-B734-9CF37E1DB399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7A1C3451-93EA-4568-AC06-6457DE6785D1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887ECC23-819F-4EA4-A477-CFC884378E02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D9C2B5A2-F6E3-451F-97EA-15BB5CCC5F0C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E664A18B-2220-4651-9981-0CB6A56FF5EB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8843E424-87A8-49F3-A53B-AE0CBF7097BF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1A406342-244C-4BA7-9461-3551CB9E31F6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41A6AB0C-0F30-4FD5-8DB2-F3C983BC4066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4382224B-048E-42BA-B01E-86DCE55D6769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9E8D94D4-8E5C-4C8B-9B59-7F14B9F77864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A0C358DA-C886-4A6F-9AC4-B7B0AD88ACE7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DEA2657E-EC77-47F1-AD09-80E49AD3CFE1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55E8E974-287D-4E29-9311-72655B896E53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DB71C230-7C12-47FE-9E53-B40DA1491DA6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BA312233-30AF-4400-A277-7F8772A78DBA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07FBC14E-3278-48CB-BB03-77D86DB73BA0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09DD7DFC-5C9A-4D9A-9906-6F4F60C9A1AD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D71003A6-8C31-4F55-A14E-E96417A60686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80570E9B-E6D7-4766-A96A-51E60EDA5621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5CD23618-B4D6-4046-9DFE-7D345CEB5290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06862291-7381-4AF7-8829-56A830A1236A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93C91DF9-1011-47D4-B1C1-DF09AEAF1B0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0949BA54-6F64-4D07-AEFE-B2DB1EC41D0A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E0A1AC8C-8412-4F41-A451-68E34975F65B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C4864550-A0B4-4BA7-A123-F1B06EB422B5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1E3F044F-0250-40A7-B4E4-A6C640E06F12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9A51CF1B-35D3-43B4-BCC3-01BF313BAFD3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EEA1E6CA-9E8B-4801-8FDB-D43D214B2CD0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3968FF6E-4B20-4AB4-A492-C9CBDB8DFC6C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EFD30B92-32F5-4905-A1A6-7F14F5378294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FF153D09-5D02-4CDA-8663-25C476704C76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A9B2C171-080C-43F4-9169-7C738FB17C29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FDCF6E6A-ECBB-476A-B4A7-D0F510D35D77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F750AA8F-E667-468E-8F50-138CAE4AB71C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75447C4A-3555-4685-86CC-33EC4C50C6E1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319DF45C-A802-4D07-92DA-C7C71CC05C6F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121CBD4C-5E1D-4AC8-8373-2C039D528A15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8" authorId="0" shapeId="0" xr:uid="{8D61CC07-3B94-4A4D-9FB5-60EF6D8EE0DD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7EFAA91F-77D6-480A-BC18-8E61DAA17D65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14684A16-7DED-46D3-9EE9-E24C89810396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4890B442-B4B3-4915-BE7E-9709205AC2CD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657CDBC5-47F0-41C8-B2C3-FF850442E44A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D0273252-EFE1-4997-BB42-18755C80A343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31" authorId="0" shapeId="0" xr:uid="{69F14F7A-0E8E-4BBF-A357-60B15F2C6F13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CF67DD15-64DE-46E2-80EC-ABA079C89D34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3C6532C4-CFEB-4147-9C95-AF2988579F56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096FCBF6-70D0-48CE-AA8D-7DEB9FEC92D5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31BFD3D5-72B0-45A5-BD1C-E71ECE9EAE89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76DC760A-C872-4ECE-A56F-9B83B26C01E7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82764C63-127C-47CF-AE6D-4C92CD82E049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07A3B61B-1677-4F9A-9882-CB1DF55073DB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09854F55-2CB6-4E7D-AC55-BB7219E5EA45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A459734B-EA0A-4E41-A9C1-9A460C5F5ADF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<sst xmlns="http://schemas.openxmlformats.org/spreadsheetml/2006/main" count="1102" uniqueCount="271">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</sst>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5400403</v>
      </c>
    </row>
    <row r="8" spans="1:3" ht="15" customHeight="1" x14ac:dyDescent="0.25">
      <c r="B8" s="7" t="s">
        <v>106</v>
      </c>
      <c r="C8" s="70">
        <v>0.64599999999999991</v>
      </c>
    </row>
    <row r="9" spans="1:3" ht="15" customHeight="1" x14ac:dyDescent="0.25">
      <c r="B9" s="9" t="s">
        <v>107</v>
      </c>
      <c r="C9" s="71">
        <v>0.53</v>
      </c>
    </row>
    <row r="10" spans="1:3" ht="15" customHeight="1" x14ac:dyDescent="0.25">
      <c r="B10" s="9" t="s">
        <v>105</v>
      </c>
      <c r="C10" s="71">
        <v>0.32603321080000003</v>
      </c>
    </row>
    <row r="11" spans="1:3" ht="15" customHeight="1" x14ac:dyDescent="0.25">
      <c r="B11" s="7" t="s">
        <v>108</v>
      </c>
      <c r="C11" s="70">
        <v>0.61399999999999999</v>
      </c>
    </row>
    <row r="12" spans="1:3" ht="15" customHeight="1" x14ac:dyDescent="0.25">
      <c r="B12" s="7" t="s">
        <v>109</v>
      </c>
      <c r="C12" s="70">
        <v>0.49</v>
      </c>
    </row>
    <row r="13" spans="1:3" ht="15" customHeight="1" x14ac:dyDescent="0.25">
      <c r="B13" s="7" t="s">
        <v>110</v>
      </c>
      <c r="C13" s="70">
        <v>0.75800000000000001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0.13639999999999999</v>
      </c>
    </row>
    <row r="24" spans="1:3" ht="15" customHeight="1" x14ac:dyDescent="0.25">
      <c r="B24" s="20" t="s">
        <v>102</v>
      </c>
      <c r="C24" s="71">
        <v>0.43979999999999997</v>
      </c>
    </row>
    <row r="25" spans="1:3" ht="15" customHeight="1" x14ac:dyDescent="0.25">
      <c r="B25" s="20" t="s">
        <v>103</v>
      </c>
      <c r="C25" s="71">
        <v>0.34289999999999998</v>
      </c>
    </row>
    <row r="26" spans="1:3" ht="15" customHeight="1" x14ac:dyDescent="0.25">
      <c r="B26" s="20" t="s">
        <v>104</v>
      </c>
      <c r="C26" s="71">
        <v>8.09E-2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0.192</v>
      </c>
    </row>
    <row r="30" spans="1:3" ht="14.25" customHeight="1" x14ac:dyDescent="0.25">
      <c r="B30" s="30" t="s">
        <v>76</v>
      </c>
      <c r="C30" s="73">
        <v>6.9000000000000006E-2</v>
      </c>
    </row>
    <row r="31" spans="1:3" ht="14.25" customHeight="1" x14ac:dyDescent="0.25">
      <c r="B31" s="30" t="s">
        <v>77</v>
      </c>
      <c r="C31" s="73">
        <v>0.122</v>
      </c>
    </row>
    <row r="32" spans="1:3" ht="14.25" customHeight="1" x14ac:dyDescent="0.25">
      <c r="B32" s="30" t="s">
        <v>78</v>
      </c>
      <c r="C32" s="73">
        <v>0.6169999999850988</v>
      </c>
    </row>
    <row r="33" spans="1:5" ht="13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29.1</v>
      </c>
    </row>
    <row r="38" spans="1:5" ht="15" customHeight="1" x14ac:dyDescent="0.25">
      <c r="B38" s="16" t="s">
        <v>91</v>
      </c>
      <c r="C38" s="75">
        <v>53.8</v>
      </c>
      <c r="D38" s="17"/>
      <c r="E38" s="18"/>
    </row>
    <row r="39" spans="1:5" ht="15" customHeight="1" x14ac:dyDescent="0.25">
      <c r="B39" s="16" t="s">
        <v>90</v>
      </c>
      <c r="C39" s="75">
        <v>81.099999999999994</v>
      </c>
      <c r="D39" s="17"/>
      <c r="E39" s="17"/>
    </row>
    <row r="40" spans="1:5" ht="15" customHeight="1" x14ac:dyDescent="0.25">
      <c r="B40" s="16" t="s">
        <v>171</v>
      </c>
      <c r="C40" s="75">
        <v>4.7699999999999996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27.3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0.02</v>
      </c>
      <c r="D45" s="17"/>
    </row>
    <row r="46" spans="1:5" ht="15.75" customHeight="1" x14ac:dyDescent="0.25">
      <c r="B46" s="16" t="s">
        <v>11</v>
      </c>
      <c r="C46" s="71">
        <v>0.1045</v>
      </c>
      <c r="D46" s="17"/>
    </row>
    <row r="47" spans="1:5" ht="15.75" customHeight="1" x14ac:dyDescent="0.25">
      <c r="B47" s="16" t="s">
        <v>12</v>
      </c>
      <c r="C47" s="71">
        <v>0.23579999999999998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0.63969999999999994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4.3856911821374993</v>
      </c>
      <c r="D51" s="17"/>
    </row>
    <row r="52" spans="1:4" ht="15" customHeight="1" x14ac:dyDescent="0.25">
      <c r="B52" s="16" t="s">
        <v>125</v>
      </c>
      <c r="C52" s="76">
        <v>4.0117714011899999</v>
      </c>
    </row>
    <row r="53" spans="1:4" ht="15.75" customHeight="1" x14ac:dyDescent="0.25">
      <c r="B53" s="16" t="s">
        <v>126</v>
      </c>
      <c r="C53" s="76">
        <v>4.0117714011899999</v>
      </c>
    </row>
    <row r="54" spans="1:4" ht="15.75" customHeight="1" x14ac:dyDescent="0.25">
      <c r="B54" s="16" t="s">
        <v>127</v>
      </c>
      <c r="C54" s="76">
        <v>2.6314201289699999</v>
      </c>
    </row>
    <row r="55" spans="1:4" ht="15.75" customHeight="1" x14ac:dyDescent="0.25">
      <c r="B55" s="16" t="s">
        <v>128</v>
      </c>
      <c r="C55" s="76">
        <v>2.6314201289699999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0.48007046730486108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52.701339651165995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39.760707816552035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330.87002329849236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0.7053458748770679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1.3601735310339298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1.3601735310339298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1.3601735310339298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1.3601735310339298</v>
      </c>
      <c r="E13" s="86" t="s">
        <v>202</v>
      </c>
    </row>
    <row r="14" spans="1:5" ht="15.75" customHeight="1" x14ac:dyDescent="0.25">
      <c r="A14" s="11" t="s">
        <v>187</v>
      </c>
      <c r="B14" s="85">
        <v>0.32100000000000001</v>
      </c>
      <c r="C14" s="85">
        <v>0.95</v>
      </c>
      <c r="D14" s="86">
        <v>12.893007260347947</v>
      </c>
      <c r="E14" s="86" t="s">
        <v>202</v>
      </c>
    </row>
    <row r="15" spans="1:5" ht="15.75" customHeight="1" x14ac:dyDescent="0.25">
      <c r="A15" s="11" t="s">
        <v>209</v>
      </c>
      <c r="B15" s="85">
        <v>0.32100000000000001</v>
      </c>
      <c r="C15" s="85">
        <v>0.95</v>
      </c>
      <c r="D15" s="86">
        <v>12.893007260347947</v>
      </c>
      <c r="E15" s="86" t="s">
        <v>202</v>
      </c>
    </row>
    <row r="16" spans="1:5" ht="15.75" customHeight="1" x14ac:dyDescent="0.25">
      <c r="A16" s="52" t="s">
        <v>57</v>
      </c>
      <c r="B16" s="85">
        <v>0.38400000000000001</v>
      </c>
      <c r="C16" s="85">
        <v>0.95</v>
      </c>
      <c r="D16" s="86">
        <v>0.59976585339175292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0.33299999999999996</v>
      </c>
      <c r="C18" s="85">
        <v>0.95</v>
      </c>
      <c r="D18" s="87">
        <v>7.6528811752546302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7.6528811752546302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7.6528811752546302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6.8385112571292028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22.186729166243634</v>
      </c>
      <c r="E22" s="86" t="s">
        <v>202</v>
      </c>
    </row>
    <row r="23" spans="1:5" ht="15.75" customHeight="1" x14ac:dyDescent="0.25">
      <c r="A23" s="52" t="s">
        <v>34</v>
      </c>
      <c r="B23" s="85">
        <v>0.318</v>
      </c>
      <c r="C23" s="85">
        <v>0.95</v>
      </c>
      <c r="D23" s="86">
        <v>4.204855047571205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18.455439899334063</v>
      </c>
      <c r="E24" s="86" t="s">
        <v>202</v>
      </c>
    </row>
    <row r="25" spans="1:5" ht="15.75" customHeight="1" x14ac:dyDescent="0.25">
      <c r="A25" s="52" t="s">
        <v>87</v>
      </c>
      <c r="B25" s="85">
        <v>0.32299999999999995</v>
      </c>
      <c r="C25" s="85">
        <v>0.95</v>
      </c>
      <c r="D25" s="86">
        <v>18.454668818952957</v>
      </c>
      <c r="E25" s="86" t="s">
        <v>202</v>
      </c>
    </row>
    <row r="26" spans="1:5" ht="15.75" customHeight="1" x14ac:dyDescent="0.25">
      <c r="A26" s="52" t="s">
        <v>137</v>
      </c>
      <c r="B26" s="85">
        <v>0.32100000000000001</v>
      </c>
      <c r="C26" s="85">
        <v>0.95</v>
      </c>
      <c r="D26" s="86">
        <v>4.9508457905655447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6.501151765411505</v>
      </c>
      <c r="E27" s="86" t="s">
        <v>202</v>
      </c>
    </row>
    <row r="28" spans="1:5" ht="15.75" customHeight="1" x14ac:dyDescent="0.25">
      <c r="A28" s="52" t="s">
        <v>84</v>
      </c>
      <c r="B28" s="85">
        <v>0.42599999999999999</v>
      </c>
      <c r="C28" s="85">
        <v>0.95</v>
      </c>
      <c r="D28" s="86">
        <v>2.3385042118124697</v>
      </c>
      <c r="E28" s="86" t="s">
        <v>202</v>
      </c>
    </row>
    <row r="29" spans="1:5" ht="15.75" customHeight="1" x14ac:dyDescent="0.25">
      <c r="A29" s="52" t="s">
        <v>58</v>
      </c>
      <c r="B29" s="85">
        <v>0.33299999999999996</v>
      </c>
      <c r="C29" s="85">
        <v>0.95</v>
      </c>
      <c r="D29" s="86">
        <v>101.48750651619282</v>
      </c>
      <c r="E29" s="86" t="s">
        <v>202</v>
      </c>
    </row>
    <row r="30" spans="1:5" ht="15.75" customHeight="1" x14ac:dyDescent="0.25">
      <c r="A30" s="52" t="s">
        <v>67</v>
      </c>
      <c r="B30" s="85">
        <v>1.3999999999999999E-2</v>
      </c>
      <c r="C30" s="85">
        <v>0.95</v>
      </c>
      <c r="D30" s="86">
        <v>0.71812950856378532</v>
      </c>
      <c r="E30" s="86" t="s">
        <v>202</v>
      </c>
    </row>
    <row r="31" spans="1:5" ht="15.75" customHeight="1" x14ac:dyDescent="0.25">
      <c r="A31" s="52" t="s">
        <v>28</v>
      </c>
      <c r="B31" s="85">
        <v>0.625</v>
      </c>
      <c r="C31" s="85">
        <v>0.95</v>
      </c>
      <c r="D31" s="86">
        <v>1.2755455448204327</v>
      </c>
      <c r="E31" s="86" t="s">
        <v>202</v>
      </c>
    </row>
    <row r="32" spans="1:5" ht="15.75" customHeight="1" x14ac:dyDescent="0.25">
      <c r="A32" s="52" t="s">
        <v>83</v>
      </c>
      <c r="B32" s="85">
        <v>0.27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0.315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0.51600000000000001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0.49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0.14800000000000002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0</v>
      </c>
      <c r="C37" s="85">
        <v>0.95</v>
      </c>
      <c r="D37" s="86">
        <v>5.6128394886581123</v>
      </c>
      <c r="E37" s="86" t="s">
        <v>202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1.2966695356730085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4.3856911821374993</v>
      </c>
      <c r="C2" s="26">
        <f>'Baseline year population inputs'!C52</f>
        <v>4.0117714011899999</v>
      </c>
      <c r="D2" s="26">
        <f>'Baseline year population inputs'!C53</f>
        <v>4.0117714011899999</v>
      </c>
      <c r="E2" s="26">
        <f>'Baseline year population inputs'!C54</f>
        <v>2.6314201289699999</v>
      </c>
      <c r="F2" s="26">
        <f>'Baseline year population inputs'!C55</f>
        <v>2.6314201289699999</v>
      </c>
    </row>
    <row r="3" spans="1:6" ht="15.75" customHeight="1" x14ac:dyDescent="0.25">
      <c r="A3" s="3" t="s">
        <v>65</v>
      </c>
      <c r="B3" s="26">
        <f>frac_mam_1month * 2.6</f>
        <v>8.8054137600000026E-2</v>
      </c>
      <c r="C3" s="26">
        <f>frac_mam_1_5months * 2.6</f>
        <v>8.8054137600000026E-2</v>
      </c>
      <c r="D3" s="26">
        <f>frac_mam_6_11months * 2.6</f>
        <v>0.16953810640000003</v>
      </c>
      <c r="E3" s="26">
        <f>frac_mam_12_23months * 2.6</f>
        <v>0.134650087</v>
      </c>
      <c r="F3" s="26">
        <f>frac_mam_24_59months * 2.6</f>
        <v>7.9018436553333349E-2</v>
      </c>
    </row>
    <row r="4" spans="1:6" ht="15.75" customHeight="1" x14ac:dyDescent="0.25">
      <c r="A4" s="3" t="s">
        <v>66</v>
      </c>
      <c r="B4" s="26">
        <f>frac_sam_1month * 2.6</f>
        <v>3.3940251799999994E-2</v>
      </c>
      <c r="C4" s="26">
        <f>frac_sam_1_5months * 2.6</f>
        <v>3.3940251799999994E-2</v>
      </c>
      <c r="D4" s="26">
        <f>frac_sam_6_11months * 2.6</f>
        <v>7.0884431799999995E-2</v>
      </c>
      <c r="E4" s="26">
        <f>frac_sam_12_23months * 2.6</f>
        <v>3.3484971000000002E-2</v>
      </c>
      <c r="F4" s="26">
        <f>frac_sam_24_59months * 2.6</f>
        <v>1.6288532779999997E-2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1231487.0279709999</v>
      </c>
      <c r="C2" s="78">
        <v>1595049</v>
      </c>
      <c r="D2" s="78">
        <v>2431522</v>
      </c>
      <c r="E2" s="78">
        <v>1685980</v>
      </c>
      <c r="F2" s="78">
        <v>1105433</v>
      </c>
      <c r="G2" s="22">
        <f t="shared" ref="G2:G40" si="0">C2+D2+E2+F2</f>
        <v>6817984</v>
      </c>
      <c r="H2" s="22">
        <f t="shared" ref="H2:H40" si="1">(B2 + stillbirth*B2/(1000-stillbirth))/(1-abortion)</f>
        <v>1455230.1130884646</v>
      </c>
      <c r="I2" s="22">
        <f>G2-H2</f>
        <v>5362753.8869115356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1259200.274</v>
      </c>
      <c r="C3" s="78">
        <v>1659000</v>
      </c>
      <c r="D3" s="78">
        <v>2509000</v>
      </c>
      <c r="E3" s="78">
        <v>1745000</v>
      </c>
      <c r="F3" s="78">
        <v>1153000</v>
      </c>
      <c r="G3" s="22">
        <f t="shared" si="0"/>
        <v>7066000</v>
      </c>
      <c r="H3" s="22">
        <f t="shared" si="1"/>
        <v>1487978.4484235728</v>
      </c>
      <c r="I3" s="22">
        <f t="shared" ref="I3:I15" si="3">G3-H3</f>
        <v>5578021.5515764272</v>
      </c>
    </row>
    <row r="4" spans="1:9" ht="15.75" customHeight="1" x14ac:dyDescent="0.25">
      <c r="A4" s="7">
        <f t="shared" si="2"/>
        <v>2019</v>
      </c>
      <c r="B4" s="77">
        <v>1287043.1399999999</v>
      </c>
      <c r="C4" s="78">
        <v>1727000</v>
      </c>
      <c r="D4" s="78">
        <v>2593000</v>
      </c>
      <c r="E4" s="78">
        <v>1805000</v>
      </c>
      <c r="F4" s="78">
        <v>1202000</v>
      </c>
      <c r="G4" s="22">
        <f t="shared" si="0"/>
        <v>7327000</v>
      </c>
      <c r="H4" s="22">
        <f t="shared" si="1"/>
        <v>1520879.9537724711</v>
      </c>
      <c r="I4" s="22">
        <f t="shared" si="3"/>
        <v>5806120.0462275287</v>
      </c>
    </row>
    <row r="5" spans="1:9" ht="15.75" customHeight="1" x14ac:dyDescent="0.25">
      <c r="A5" s="7">
        <f t="shared" si="2"/>
        <v>2020</v>
      </c>
      <c r="B5" s="77">
        <v>1315016.7930000001</v>
      </c>
      <c r="C5" s="78">
        <v>1798000</v>
      </c>
      <c r="D5" s="78">
        <v>2683000</v>
      </c>
      <c r="E5" s="78">
        <v>1868000</v>
      </c>
      <c r="F5" s="78">
        <v>1252000</v>
      </c>
      <c r="G5" s="22">
        <f t="shared" si="0"/>
        <v>7601000</v>
      </c>
      <c r="H5" s="22">
        <f t="shared" si="1"/>
        <v>1553936.0081961693</v>
      </c>
      <c r="I5" s="22">
        <f t="shared" si="3"/>
        <v>6047063.9918038305</v>
      </c>
    </row>
    <row r="6" spans="1:9" ht="15.75" customHeight="1" x14ac:dyDescent="0.25">
      <c r="A6" s="7">
        <f t="shared" si="2"/>
        <v>2021</v>
      </c>
      <c r="B6" s="77">
        <v>1345246.0812000001</v>
      </c>
      <c r="C6" s="78">
        <v>1870000</v>
      </c>
      <c r="D6" s="78">
        <v>2778000</v>
      </c>
      <c r="E6" s="78">
        <v>1932000</v>
      </c>
      <c r="F6" s="78">
        <v>1301000</v>
      </c>
      <c r="G6" s="22">
        <f t="shared" si="0"/>
        <v>7881000</v>
      </c>
      <c r="H6" s="22">
        <f t="shared" si="1"/>
        <v>1589657.5135687015</v>
      </c>
      <c r="I6" s="22">
        <f t="shared" si="3"/>
        <v>6291342.4864312988</v>
      </c>
    </row>
    <row r="7" spans="1:9" ht="15.75" customHeight="1" x14ac:dyDescent="0.25">
      <c r="A7" s="7">
        <f t="shared" si="2"/>
        <v>2022</v>
      </c>
      <c r="B7" s="77">
        <v>1375749.1528</v>
      </c>
      <c r="C7" s="78">
        <v>1946000</v>
      </c>
      <c r="D7" s="78">
        <v>2878000</v>
      </c>
      <c r="E7" s="78">
        <v>2000000</v>
      </c>
      <c r="F7" s="78">
        <v>1351000</v>
      </c>
      <c r="G7" s="22">
        <f t="shared" si="0"/>
        <v>8175000</v>
      </c>
      <c r="H7" s="22">
        <f t="shared" si="1"/>
        <v>1625702.5447592849</v>
      </c>
      <c r="I7" s="22">
        <f t="shared" si="3"/>
        <v>6549297.4552407153</v>
      </c>
    </row>
    <row r="8" spans="1:9" ht="15.75" customHeight="1" x14ac:dyDescent="0.25">
      <c r="A8" s="7">
        <f t="shared" si="2"/>
        <v>2023</v>
      </c>
      <c r="B8" s="77">
        <v>1406496.1025999999</v>
      </c>
      <c r="C8" s="78">
        <v>2023000</v>
      </c>
      <c r="D8" s="78">
        <v>2985000</v>
      </c>
      <c r="E8" s="78">
        <v>2069000</v>
      </c>
      <c r="F8" s="78">
        <v>1402000</v>
      </c>
      <c r="G8" s="22">
        <f t="shared" si="0"/>
        <v>8479000</v>
      </c>
      <c r="H8" s="22">
        <f t="shared" si="1"/>
        <v>1662035.7632328072</v>
      </c>
      <c r="I8" s="22">
        <f t="shared" si="3"/>
        <v>6816964.2367671933</v>
      </c>
    </row>
    <row r="9" spans="1:9" ht="15.75" customHeight="1" x14ac:dyDescent="0.25">
      <c r="A9" s="7">
        <f t="shared" si="2"/>
        <v>2024</v>
      </c>
      <c r="B9" s="77">
        <v>1437457.0254000002</v>
      </c>
      <c r="C9" s="78">
        <v>2098000</v>
      </c>
      <c r="D9" s="78">
        <v>3100000</v>
      </c>
      <c r="E9" s="78">
        <v>2141000</v>
      </c>
      <c r="F9" s="78">
        <v>1454000</v>
      </c>
      <c r="G9" s="22">
        <f t="shared" si="0"/>
        <v>8793000</v>
      </c>
      <c r="H9" s="22">
        <f t="shared" si="1"/>
        <v>1698621.8304541572</v>
      </c>
      <c r="I9" s="22">
        <f t="shared" si="3"/>
        <v>7094378.1695458423</v>
      </c>
    </row>
    <row r="10" spans="1:9" ht="15.75" customHeight="1" x14ac:dyDescent="0.25">
      <c r="A10" s="7">
        <f t="shared" si="2"/>
        <v>2025</v>
      </c>
      <c r="B10" s="77">
        <v>1468563.8030000001</v>
      </c>
      <c r="C10" s="78">
        <v>2169000</v>
      </c>
      <c r="D10" s="78">
        <v>3223000</v>
      </c>
      <c r="E10" s="78">
        <v>2214000</v>
      </c>
      <c r="F10" s="78">
        <v>1508000</v>
      </c>
      <c r="G10" s="22">
        <f t="shared" si="0"/>
        <v>9114000</v>
      </c>
      <c r="H10" s="22">
        <f t="shared" si="1"/>
        <v>1735380.2521480084</v>
      </c>
      <c r="I10" s="22">
        <f t="shared" si="3"/>
        <v>7378619.747851992</v>
      </c>
    </row>
    <row r="11" spans="1:9" ht="15.75" customHeight="1" x14ac:dyDescent="0.25">
      <c r="A11" s="7">
        <f t="shared" si="2"/>
        <v>2026</v>
      </c>
      <c r="B11" s="77">
        <v>1500560.8662</v>
      </c>
      <c r="C11" s="78">
        <v>2234000</v>
      </c>
      <c r="D11" s="78">
        <v>3351000</v>
      </c>
      <c r="E11" s="78">
        <v>2287000</v>
      </c>
      <c r="F11" s="78">
        <v>1563000</v>
      </c>
      <c r="G11" s="22">
        <f t="shared" si="0"/>
        <v>9435000</v>
      </c>
      <c r="H11" s="22">
        <f t="shared" si="1"/>
        <v>1773190.7112445629</v>
      </c>
      <c r="I11" s="22">
        <f t="shared" si="3"/>
        <v>7661809.2887554374</v>
      </c>
    </row>
    <row r="12" spans="1:9" ht="15.75" customHeight="1" x14ac:dyDescent="0.25">
      <c r="A12" s="7">
        <f t="shared" si="2"/>
        <v>2027</v>
      </c>
      <c r="B12" s="77">
        <v>1532725.4476000001</v>
      </c>
      <c r="C12" s="78">
        <v>2295000</v>
      </c>
      <c r="D12" s="78">
        <v>3487000</v>
      </c>
      <c r="E12" s="78">
        <v>2362000</v>
      </c>
      <c r="F12" s="78">
        <v>1618000</v>
      </c>
      <c r="G12" s="22">
        <f t="shared" si="0"/>
        <v>9762000</v>
      </c>
      <c r="H12" s="22">
        <f t="shared" si="1"/>
        <v>1811199.1241348586</v>
      </c>
      <c r="I12" s="22">
        <f t="shared" si="3"/>
        <v>7950800.8758651409</v>
      </c>
    </row>
    <row r="13" spans="1:9" ht="15.75" customHeight="1" x14ac:dyDescent="0.25">
      <c r="A13" s="7">
        <f t="shared" si="2"/>
        <v>2028</v>
      </c>
      <c r="B13" s="77">
        <v>1565029.0676000004</v>
      </c>
      <c r="C13" s="78">
        <v>2354000</v>
      </c>
      <c r="D13" s="78">
        <v>3627000</v>
      </c>
      <c r="E13" s="78">
        <v>2440000</v>
      </c>
      <c r="F13" s="78">
        <v>1676000</v>
      </c>
      <c r="G13" s="22">
        <f t="shared" si="0"/>
        <v>10097000</v>
      </c>
      <c r="H13" s="22">
        <f t="shared" si="1"/>
        <v>1849371.8368943424</v>
      </c>
      <c r="I13" s="22">
        <f t="shared" si="3"/>
        <v>8247628.1631056573</v>
      </c>
    </row>
    <row r="14" spans="1:9" ht="15.75" customHeight="1" x14ac:dyDescent="0.25">
      <c r="A14" s="7">
        <f t="shared" si="2"/>
        <v>2029</v>
      </c>
      <c r="B14" s="77">
        <v>1597480.0532000004</v>
      </c>
      <c r="C14" s="78">
        <v>2412000</v>
      </c>
      <c r="D14" s="78">
        <v>3769000</v>
      </c>
      <c r="E14" s="78">
        <v>2522000</v>
      </c>
      <c r="F14" s="78">
        <v>1737000</v>
      </c>
      <c r="G14" s="22">
        <f t="shared" si="0"/>
        <v>10440000</v>
      </c>
      <c r="H14" s="22">
        <f t="shared" si="1"/>
        <v>1887718.6894164726</v>
      </c>
      <c r="I14" s="22">
        <f t="shared" si="3"/>
        <v>8552281.3105835281</v>
      </c>
    </row>
    <row r="15" spans="1:9" ht="15.75" customHeight="1" x14ac:dyDescent="0.25">
      <c r="A15" s="7">
        <f t="shared" si="2"/>
        <v>2030</v>
      </c>
      <c r="B15" s="77">
        <v>1629975.96</v>
      </c>
      <c r="C15" s="78">
        <v>2473000</v>
      </c>
      <c r="D15" s="78">
        <v>3909000</v>
      </c>
      <c r="E15" s="78">
        <v>2612000</v>
      </c>
      <c r="F15" s="78">
        <v>1799000</v>
      </c>
      <c r="G15" s="22">
        <f t="shared" si="0"/>
        <v>10793000</v>
      </c>
      <c r="H15" s="22">
        <f t="shared" si="1"/>
        <v>1926118.6246601178</v>
      </c>
      <c r="I15" s="22">
        <f t="shared" si="3"/>
        <v>8866881.3753398824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129.98538255288929</v>
      </c>
      <c r="I17" s="22">
        <f t="shared" si="4"/>
        <v>-129.98538255288929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7.5867285750000013E-2</v>
      </c>
    </row>
    <row r="4" spans="1:8" ht="15.75" customHeight="1" x14ac:dyDescent="0.25">
      <c r="B4" s="24" t="s">
        <v>7</v>
      </c>
      <c r="C4" s="79">
        <v>0.15456050571613303</v>
      </c>
    </row>
    <row r="5" spans="1:8" ht="15.75" customHeight="1" x14ac:dyDescent="0.25">
      <c r="B5" s="24" t="s">
        <v>8</v>
      </c>
      <c r="C5" s="79">
        <v>0.1053488686797991</v>
      </c>
    </row>
    <row r="6" spans="1:8" ht="15.75" customHeight="1" x14ac:dyDescent="0.25">
      <c r="B6" s="24" t="s">
        <v>10</v>
      </c>
      <c r="C6" s="79">
        <v>9.5647198690717E-2</v>
      </c>
    </row>
    <row r="7" spans="1:8" ht="15.75" customHeight="1" x14ac:dyDescent="0.25">
      <c r="B7" s="24" t="s">
        <v>13</v>
      </c>
      <c r="C7" s="79">
        <v>0.14260634706635894</v>
      </c>
    </row>
    <row r="8" spans="1:8" ht="15.75" customHeight="1" x14ac:dyDescent="0.25">
      <c r="B8" s="24" t="s">
        <v>14</v>
      </c>
      <c r="C8" s="79">
        <v>7.2336785703171307E-3</v>
      </c>
    </row>
    <row r="9" spans="1:8" ht="15.75" customHeight="1" x14ac:dyDescent="0.25">
      <c r="B9" s="24" t="s">
        <v>27</v>
      </c>
      <c r="C9" s="79">
        <v>9.2853517509966038E-2</v>
      </c>
    </row>
    <row r="10" spans="1:8" ht="15.75" customHeight="1" x14ac:dyDescent="0.25">
      <c r="B10" s="24" t="s">
        <v>15</v>
      </c>
      <c r="C10" s="79">
        <v>0.32588259801670882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0.249371021414694</v>
      </c>
      <c r="D14" s="79">
        <v>0.249371021414694</v>
      </c>
      <c r="E14" s="79">
        <v>0.191809401022976</v>
      </c>
      <c r="F14" s="79">
        <v>0.191809401022976</v>
      </c>
    </row>
    <row r="15" spans="1:8" ht="15.75" customHeight="1" x14ac:dyDescent="0.25">
      <c r="B15" s="24" t="s">
        <v>16</v>
      </c>
      <c r="C15" s="79">
        <v>0.17862789142646501</v>
      </c>
      <c r="D15" s="79">
        <v>0.17862789142646501</v>
      </c>
      <c r="E15" s="79">
        <v>0.11090065625011</v>
      </c>
      <c r="F15" s="79">
        <v>0.11090065625011</v>
      </c>
    </row>
    <row r="16" spans="1:8" ht="15.75" customHeight="1" x14ac:dyDescent="0.25">
      <c r="B16" s="24" t="s">
        <v>17</v>
      </c>
      <c r="C16" s="79">
        <v>4.1487018521691892E-2</v>
      </c>
      <c r="D16" s="79">
        <v>4.1487018521691892E-2</v>
      </c>
      <c r="E16" s="79">
        <v>2.9223424962709899E-2</v>
      </c>
      <c r="F16" s="79">
        <v>2.9223424962709899E-2</v>
      </c>
    </row>
    <row r="17" spans="1:8" ht="15.75" customHeight="1" x14ac:dyDescent="0.25">
      <c r="B17" s="24" t="s">
        <v>18</v>
      </c>
      <c r="C17" s="79">
        <v>2.68081682491461E-2</v>
      </c>
      <c r="D17" s="79">
        <v>2.68081682491461E-2</v>
      </c>
      <c r="E17" s="79">
        <v>7.1679612300418902E-2</v>
      </c>
      <c r="F17" s="79">
        <v>7.1679612300418902E-2</v>
      </c>
    </row>
    <row r="18" spans="1:8" ht="15.75" customHeight="1" x14ac:dyDescent="0.25">
      <c r="B18" s="24" t="s">
        <v>19</v>
      </c>
      <c r="C18" s="79">
        <v>7.8026625913369202E-2</v>
      </c>
      <c r="D18" s="79">
        <v>7.8026625913369202E-2</v>
      </c>
      <c r="E18" s="79">
        <v>0.11669356403665301</v>
      </c>
      <c r="F18" s="79">
        <v>0.11669356403665301</v>
      </c>
    </row>
    <row r="19" spans="1:8" ht="15.75" customHeight="1" x14ac:dyDescent="0.25">
      <c r="B19" s="24" t="s">
        <v>20</v>
      </c>
      <c r="C19" s="79">
        <v>2.1343527435068198E-2</v>
      </c>
      <c r="D19" s="79">
        <v>2.1343527435068198E-2</v>
      </c>
      <c r="E19" s="79">
        <v>2.4227360359587401E-2</v>
      </c>
      <c r="F19" s="79">
        <v>2.4227360359587401E-2</v>
      </c>
    </row>
    <row r="20" spans="1:8" ht="15.75" customHeight="1" x14ac:dyDescent="0.25">
      <c r="B20" s="24" t="s">
        <v>21</v>
      </c>
      <c r="C20" s="79">
        <v>4.4561073568959497E-2</v>
      </c>
      <c r="D20" s="79">
        <v>4.4561073568959497E-2</v>
      </c>
      <c r="E20" s="79">
        <v>2.31101500042603E-2</v>
      </c>
      <c r="F20" s="79">
        <v>2.31101500042603E-2</v>
      </c>
    </row>
    <row r="21" spans="1:8" ht="15.75" customHeight="1" x14ac:dyDescent="0.25">
      <c r="B21" s="24" t="s">
        <v>22</v>
      </c>
      <c r="C21" s="79">
        <v>3.4285347879008103E-2</v>
      </c>
      <c r="D21" s="79">
        <v>3.4285347879008103E-2</v>
      </c>
      <c r="E21" s="79">
        <v>0.14213310296252599</v>
      </c>
      <c r="F21" s="79">
        <v>0.14213310296252599</v>
      </c>
    </row>
    <row r="22" spans="1:8" ht="15.75" customHeight="1" x14ac:dyDescent="0.25">
      <c r="B22" s="24" t="s">
        <v>23</v>
      </c>
      <c r="C22" s="79">
        <v>0.32548932559159816</v>
      </c>
      <c r="D22" s="79">
        <v>0.32548932559159816</v>
      </c>
      <c r="E22" s="79">
        <v>0.29022272810075844</v>
      </c>
      <c r="F22" s="79">
        <v>0.29022272810075844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8.6999999999999994E-2</v>
      </c>
    </row>
    <row r="27" spans="1:8" ht="15.75" customHeight="1" x14ac:dyDescent="0.25">
      <c r="B27" s="24" t="s">
        <v>39</v>
      </c>
      <c r="C27" s="79">
        <v>8.3999999999999995E-3</v>
      </c>
    </row>
    <row r="28" spans="1:8" ht="15.75" customHeight="1" x14ac:dyDescent="0.25">
      <c r="B28" s="24" t="s">
        <v>40</v>
      </c>
      <c r="C28" s="79">
        <v>0.15640000000000001</v>
      </c>
    </row>
    <row r="29" spans="1:8" ht="15.75" customHeight="1" x14ac:dyDescent="0.25">
      <c r="B29" s="24" t="s">
        <v>41</v>
      </c>
      <c r="C29" s="79">
        <v>0.16850000000000001</v>
      </c>
    </row>
    <row r="30" spans="1:8" ht="15.75" customHeight="1" x14ac:dyDescent="0.25">
      <c r="B30" s="24" t="s">
        <v>42</v>
      </c>
      <c r="C30" s="79">
        <v>0.10550000000000001</v>
      </c>
    </row>
    <row r="31" spans="1:8" ht="15.75" customHeight="1" x14ac:dyDescent="0.25">
      <c r="B31" s="24" t="s">
        <v>43</v>
      </c>
      <c r="C31" s="79">
        <v>0.1094</v>
      </c>
    </row>
    <row r="32" spans="1:8" ht="15.75" customHeight="1" x14ac:dyDescent="0.25">
      <c r="B32" s="24" t="s">
        <v>44</v>
      </c>
      <c r="C32" s="79">
        <v>1.8600000000000002E-2</v>
      </c>
    </row>
    <row r="33" spans="2:3" ht="15.75" customHeight="1" x14ac:dyDescent="0.25">
      <c r="B33" s="24" t="s">
        <v>45</v>
      </c>
      <c r="C33" s="79">
        <v>8.3800000000000013E-2</v>
      </c>
    </row>
    <row r="34" spans="2:3" ht="15.75" customHeight="1" x14ac:dyDescent="0.25">
      <c r="B34" s="24" t="s">
        <v>46</v>
      </c>
      <c r="C34" s="79">
        <v>0.26240000000223518</v>
      </c>
    </row>
    <row r="35" spans="2:3" ht="15.75" customHeight="1" x14ac:dyDescent="0.25">
      <c r="B35" s="32" t="s">
        <v>129</v>
      </c>
      <c r="C35" s="74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0.53213987056082979</v>
      </c>
      <c r="D2" s="80">
        <v>0.53213987056082979</v>
      </c>
      <c r="E2" s="80">
        <v>0.45890311346340668</v>
      </c>
      <c r="F2" s="80">
        <v>0.26115395831757843</v>
      </c>
      <c r="G2" s="80">
        <v>0.27485765834537729</v>
      </c>
    </row>
    <row r="3" spans="1:15" ht="15.75" customHeight="1" x14ac:dyDescent="0.25">
      <c r="A3" s="5"/>
      <c r="B3" s="11" t="s">
        <v>118</v>
      </c>
      <c r="C3" s="80">
        <v>0.27959891504043599</v>
      </c>
      <c r="D3" s="80">
        <v>0.27959891504043599</v>
      </c>
      <c r="E3" s="80">
        <v>0.30626579278659327</v>
      </c>
      <c r="F3" s="80">
        <v>0.28949624836754823</v>
      </c>
      <c r="G3" s="80">
        <v>0.27579254833974937</v>
      </c>
    </row>
    <row r="4" spans="1:15" ht="15.75" customHeight="1" x14ac:dyDescent="0.25">
      <c r="A4" s="5"/>
      <c r="B4" s="11" t="s">
        <v>116</v>
      </c>
      <c r="C4" s="81">
        <v>0.10998418314873416</v>
      </c>
      <c r="D4" s="81">
        <v>0.10998418314873416</v>
      </c>
      <c r="E4" s="81">
        <v>0.14714100178006329</v>
      </c>
      <c r="F4" s="81">
        <v>0.25910688192246834</v>
      </c>
      <c r="G4" s="81">
        <v>0.25910688192246834</v>
      </c>
    </row>
    <row r="5" spans="1:15" ht="15.75" customHeight="1" x14ac:dyDescent="0.25">
      <c r="A5" s="5"/>
      <c r="B5" s="11" t="s">
        <v>119</v>
      </c>
      <c r="C5" s="81">
        <v>7.827703124999999E-2</v>
      </c>
      <c r="D5" s="81">
        <v>7.827703124999999E-2</v>
      </c>
      <c r="E5" s="81">
        <v>8.7690091969936698E-2</v>
      </c>
      <c r="F5" s="81">
        <v>0.19024291139240507</v>
      </c>
      <c r="G5" s="81">
        <v>0.19024291139240507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0.85627419005026184</v>
      </c>
      <c r="D8" s="80">
        <v>0.85627419005026184</v>
      </c>
      <c r="E8" s="80">
        <v>0.69369810504756635</v>
      </c>
      <c r="F8" s="80">
        <v>0.7268126321007502</v>
      </c>
      <c r="G8" s="80">
        <v>0.81729139949463481</v>
      </c>
    </row>
    <row r="9" spans="1:15" ht="15.75" customHeight="1" x14ac:dyDescent="0.25">
      <c r="B9" s="7" t="s">
        <v>121</v>
      </c>
      <c r="C9" s="80">
        <v>9.6804890949738223E-2</v>
      </c>
      <c r="D9" s="80">
        <v>9.6804890949738223E-2</v>
      </c>
      <c r="E9" s="80">
        <v>0.21383168795243362</v>
      </c>
      <c r="F9" s="80">
        <v>0.20852003789924972</v>
      </c>
      <c r="G9" s="80">
        <v>0.1460520738386985</v>
      </c>
    </row>
    <row r="10" spans="1:15" ht="15.75" customHeight="1" x14ac:dyDescent="0.25">
      <c r="B10" s="7" t="s">
        <v>122</v>
      </c>
      <c r="C10" s="81">
        <v>3.3866976000000007E-2</v>
      </c>
      <c r="D10" s="81">
        <v>3.3866976000000007E-2</v>
      </c>
      <c r="E10" s="81">
        <v>6.5206964000000006E-2</v>
      </c>
      <c r="F10" s="81">
        <v>5.1788495000000004E-2</v>
      </c>
      <c r="G10" s="81">
        <v>3.039170636666667E-2</v>
      </c>
    </row>
    <row r="11" spans="1:15" ht="15.75" customHeight="1" x14ac:dyDescent="0.25">
      <c r="B11" s="7" t="s">
        <v>123</v>
      </c>
      <c r="C11" s="81">
        <v>1.3053942999999998E-2</v>
      </c>
      <c r="D11" s="81">
        <v>1.3053942999999998E-2</v>
      </c>
      <c r="E11" s="81">
        <v>2.7263243E-2</v>
      </c>
      <c r="F11" s="81">
        <v>1.2878835E-2</v>
      </c>
      <c r="G11" s="81">
        <v>6.2648202999999987E-3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0.88816795225000011</v>
      </c>
      <c r="D14" s="82">
        <v>0.87417386896000016</v>
      </c>
      <c r="E14" s="82">
        <v>0.87417386896000016</v>
      </c>
      <c r="F14" s="82">
        <v>0.79899999682300005</v>
      </c>
      <c r="G14" s="82">
        <v>0.79899999682300005</v>
      </c>
      <c r="H14" s="83">
        <v>0.06</v>
      </c>
      <c r="I14" s="83">
        <v>0.50800000000000001</v>
      </c>
      <c r="J14" s="83">
        <v>0.50800000000000001</v>
      </c>
      <c r="K14" s="83">
        <v>0.50800000000000001</v>
      </c>
      <c r="L14" s="83">
        <v>0.47437720210700002</v>
      </c>
      <c r="M14" s="83">
        <v>0.41107606329600005</v>
      </c>
      <c r="N14" s="83">
        <v>0.38927741215049999</v>
      </c>
      <c r="O14" s="83">
        <v>0.36559167538949999</v>
      </c>
    </row>
    <row r="15" spans="1:15" ht="15.75" customHeight="1" x14ac:dyDescent="0.25">
      <c r="B15" s="16" t="s">
        <v>68</v>
      </c>
      <c r="C15" s="80">
        <f>iron_deficiency_anaemia*C14</f>
        <v>0.42638320388185907</v>
      </c>
      <c r="D15" s="80">
        <f t="shared" ref="D15:O15" si="0">iron_deficiency_anaemia*D14</f>
        <v>0.41966505777732566</v>
      </c>
      <c r="E15" s="80">
        <f t="shared" si="0"/>
        <v>0.41966505777732566</v>
      </c>
      <c r="F15" s="80">
        <f t="shared" si="0"/>
        <v>0.38357630185140013</v>
      </c>
      <c r="G15" s="80">
        <f t="shared" si="0"/>
        <v>0.38357630185140013</v>
      </c>
      <c r="H15" s="80">
        <f t="shared" si="0"/>
        <v>2.8804228038291663E-2</v>
      </c>
      <c r="I15" s="80">
        <f t="shared" si="0"/>
        <v>0.24387579739086943</v>
      </c>
      <c r="J15" s="80">
        <f t="shared" si="0"/>
        <v>0.24387579739086943</v>
      </c>
      <c r="K15" s="80">
        <f t="shared" si="0"/>
        <v>0.24387579739086943</v>
      </c>
      <c r="L15" s="80">
        <f t="shared" si="0"/>
        <v>0.22773448509428004</v>
      </c>
      <c r="M15" s="80">
        <f t="shared" si="0"/>
        <v>0.19734547780435341</v>
      </c>
      <c r="N15" s="80">
        <f t="shared" si="0"/>
        <v>0.18688058916231753</v>
      </c>
      <c r="O15" s="80">
        <f t="shared" si="0"/>
        <v>0.17550976644700433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0.375</v>
      </c>
      <c r="D2" s="81">
        <v>0.375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0.20899999999999999</v>
      </c>
      <c r="D3" s="81">
        <v>0.27300000000000002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0.26100000000000001</v>
      </c>
      <c r="D4" s="81">
        <v>0.26100000000000001</v>
      </c>
      <c r="E4" s="81">
        <v>0.63600000000000001</v>
      </c>
      <c r="F4" s="81">
        <v>0.81950000000000012</v>
      </c>
      <c r="G4" s="81">
        <v>0</v>
      </c>
    </row>
    <row r="5" spans="1:7" x14ac:dyDescent="0.25">
      <c r="B5" s="43" t="s">
        <v>169</v>
      </c>
      <c r="C5" s="80">
        <f>1-SUM(C2:C4)</f>
        <v>0.15500000000000003</v>
      </c>
      <c r="D5" s="80">
        <f>1-SUM(D2:D4)</f>
        <v>9.099999999999997E-2</v>
      </c>
      <c r="E5" s="80">
        <f>1-SUM(E2:E4)</f>
        <v>0.36399999999999999</v>
      </c>
      <c r="F5" s="80">
        <f>1-SUM(F2:F4)</f>
        <v>0.18049999999999988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0.42597000000000002</v>
      </c>
      <c r="D2" s="144">
        <v>0.41818</v>
      </c>
      <c r="E2" s="144">
        <v>0.41040999999999994</v>
      </c>
      <c r="F2" s="144">
        <v>0.40268999999999999</v>
      </c>
      <c r="G2" s="144">
        <v>0.39485999999999999</v>
      </c>
      <c r="H2" s="144">
        <v>0.38738999999999996</v>
      </c>
      <c r="I2" s="144">
        <v>0.38000999999999996</v>
      </c>
      <c r="J2" s="144">
        <v>0.37273000000000001</v>
      </c>
      <c r="K2" s="144">
        <v>0.36556</v>
      </c>
      <c r="L2" s="144">
        <v>0.35850000000000004</v>
      </c>
      <c r="M2" s="144">
        <v>0.35155999999999998</v>
      </c>
      <c r="N2" s="144">
        <v>0.34475</v>
      </c>
      <c r="O2" s="144">
        <v>0.33805000000000002</v>
      </c>
      <c r="P2" s="144">
        <v>0.33149999999999996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5.2270000000000004E-2</v>
      </c>
      <c r="D4" s="144">
        <v>5.101E-2</v>
      </c>
      <c r="E4" s="144">
        <v>4.981E-2</v>
      </c>
      <c r="F4" s="144">
        <v>4.8659999999999995E-2</v>
      </c>
      <c r="G4" s="144">
        <v>4.7599999999999996E-2</v>
      </c>
      <c r="H4" s="144">
        <v>4.6470000000000004E-2</v>
      </c>
      <c r="I4" s="144">
        <v>4.5370000000000001E-2</v>
      </c>
      <c r="J4" s="144">
        <v>4.4310000000000002E-2</v>
      </c>
      <c r="K4" s="144">
        <v>4.3259999999999993E-2</v>
      </c>
      <c r="L4" s="144">
        <v>4.2249999999999996E-2</v>
      </c>
      <c r="M4" s="144">
        <v>4.1260000000000005E-2</v>
      </c>
      <c r="N4" s="144">
        <v>4.0309999999999999E-2</v>
      </c>
      <c r="O4" s="144">
        <v>3.9379999999999998E-2</v>
      </c>
      <c r="P4" s="144">
        <v>3.848E-2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0.39090602213832748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0.21315128748335832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0.19245802170309009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0.375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0.75833333333333341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65.218000000000004</v>
      </c>
      <c r="D13" s="143">
        <v>61.454000000000001</v>
      </c>
      <c r="E13" s="143">
        <v>57.941000000000003</v>
      </c>
      <c r="F13" s="143">
        <v>54.841000000000001</v>
      </c>
      <c r="G13" s="143">
        <v>51.875</v>
      </c>
      <c r="H13" s="143">
        <v>49.209000000000003</v>
      </c>
      <c r="I13" s="143">
        <v>46.674999999999997</v>
      </c>
      <c r="J13" s="143">
        <v>44.384</v>
      </c>
      <c r="K13" s="143">
        <v>42.226999999999997</v>
      </c>
      <c r="L13" s="143">
        <v>40.18</v>
      </c>
      <c r="M13" s="143">
        <v>39.127000000000002</v>
      </c>
      <c r="N13" s="143">
        <v>36.512</v>
      </c>
      <c r="O13" s="143">
        <v>35.194000000000003</v>
      </c>
      <c r="P13" s="143">
        <v>33.789000000000001</v>
      </c>
    </row>
    <row r="14" spans="1:16" x14ac:dyDescent="0.25">
      <c r="B14" s="16" t="s">
        <v>170</v>
      </c>
      <c r="C14" s="143">
        <f>maternal_mortality</f>
        <v>4.7699999999999996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0.64599999999999991</v>
      </c>
      <c r="E2" s="92">
        <f>food_insecure</f>
        <v>0.64599999999999991</v>
      </c>
      <c r="F2" s="92">
        <f>food_insecure</f>
        <v>0.64599999999999991</v>
      </c>
      <c r="G2" s="92">
        <f>food_insecure</f>
        <v>0.64599999999999991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0.64599999999999991</v>
      </c>
      <c r="F5" s="92">
        <f>food_insecure</f>
        <v>0.64599999999999991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0.16868043008221151</v>
      </c>
      <c r="D7" s="92">
        <f>diarrhoea_1_5mo/26</f>
        <v>0.15429890004576924</v>
      </c>
      <c r="E7" s="92">
        <f>diarrhoea_6_11mo/26</f>
        <v>0.15429890004576924</v>
      </c>
      <c r="F7" s="92">
        <f>diarrhoea_12_23mo/26</f>
        <v>0.10120846649884616</v>
      </c>
      <c r="G7" s="92">
        <f>diarrhoea_24_59mo/26</f>
        <v>0.10120846649884616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0.64599999999999991</v>
      </c>
      <c r="F8" s="92">
        <f>food_insecure</f>
        <v>0.64599999999999991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0.49</v>
      </c>
      <c r="E9" s="92">
        <f>IF(ISBLANK(comm_deliv), frac_children_health_facility,1)</f>
        <v>0.49</v>
      </c>
      <c r="F9" s="92">
        <f>IF(ISBLANK(comm_deliv), frac_children_health_facility,1)</f>
        <v>0.49</v>
      </c>
      <c r="G9" s="92">
        <f>IF(ISBLANK(comm_deliv), frac_children_health_facility,1)</f>
        <v>0.49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0.16868043008221151</v>
      </c>
      <c r="D11" s="92">
        <f>diarrhoea_1_5mo/26</f>
        <v>0.15429890004576924</v>
      </c>
      <c r="E11" s="92">
        <f>diarrhoea_6_11mo/26</f>
        <v>0.15429890004576924</v>
      </c>
      <c r="F11" s="92">
        <f>diarrhoea_12_23mo/26</f>
        <v>0.10120846649884616</v>
      </c>
      <c r="G11" s="92">
        <f>diarrhoea_24_59mo/26</f>
        <v>0.10120846649884616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0.64599999999999991</v>
      </c>
      <c r="I14" s="92">
        <f>food_insecure</f>
        <v>0.64599999999999991</v>
      </c>
      <c r="J14" s="92">
        <f>food_insecure</f>
        <v>0.64599999999999991</v>
      </c>
      <c r="K14" s="92">
        <f>food_insecure</f>
        <v>0.64599999999999991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0.61399999999999999</v>
      </c>
      <c r="I17" s="92">
        <f>frac_PW_health_facility</f>
        <v>0.61399999999999999</v>
      </c>
      <c r="J17" s="92">
        <f>frac_PW_health_facility</f>
        <v>0.61399999999999999</v>
      </c>
      <c r="K17" s="92">
        <f>frac_PW_health_facility</f>
        <v>0.61399999999999999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0.53</v>
      </c>
      <c r="I18" s="92">
        <f>frac_malaria_risk</f>
        <v>0.53</v>
      </c>
      <c r="J18" s="92">
        <f>frac_malaria_risk</f>
        <v>0.53</v>
      </c>
      <c r="K18" s="92">
        <f>frac_malaria_risk</f>
        <v>0.53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0.75800000000000001</v>
      </c>
      <c r="M23" s="92">
        <f>famplan_unmet_need</f>
        <v>0.75800000000000001</v>
      </c>
      <c r="N23" s="92">
        <f>famplan_unmet_need</f>
        <v>0.75800000000000001</v>
      </c>
      <c r="O23" s="92">
        <f>famplan_unmet_need</f>
        <v>0.75800000000000001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0.42167406133087193</v>
      </c>
      <c r="M24" s="92">
        <f>(1-food_insecure)*(0.49)+food_insecure*(0.7)</f>
        <v>0.62565999999999988</v>
      </c>
      <c r="N24" s="92">
        <f>(1-food_insecure)*(0.49)+food_insecure*(0.7)</f>
        <v>0.62565999999999988</v>
      </c>
      <c r="O24" s="92">
        <f>(1-food_insecure)*(0.49)+food_insecure*(0.7)</f>
        <v>0.62565999999999988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0.18071745485608801</v>
      </c>
      <c r="M25" s="92">
        <f>(1-food_insecure)*(0.21)+food_insecure*(0.3)</f>
        <v>0.26813999999999999</v>
      </c>
      <c r="N25" s="92">
        <f>(1-food_insecure)*(0.21)+food_insecure*(0.3)</f>
        <v>0.26813999999999999</v>
      </c>
      <c r="O25" s="92">
        <f>(1-food_insecure)*(0.21)+food_insecure*(0.3)</f>
        <v>0.26813999999999999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7.1575273013040022E-2</v>
      </c>
      <c r="M26" s="92">
        <f>(1-food_insecure)*(0.3)</f>
        <v>0.10620000000000003</v>
      </c>
      <c r="N26" s="92">
        <f>(1-food_insecure)*(0.3)</f>
        <v>0.10620000000000003</v>
      </c>
      <c r="O26" s="92">
        <f>(1-food_insecure)*(0.3)</f>
        <v>0.10620000000000003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0.32603321080000003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0.53</v>
      </c>
      <c r="D33" s="92">
        <f t="shared" si="3"/>
        <v>0.53</v>
      </c>
      <c r="E33" s="92">
        <f t="shared" si="3"/>
        <v>0.53</v>
      </c>
      <c r="F33" s="92">
        <f t="shared" si="3"/>
        <v>0.53</v>
      </c>
      <c r="G33" s="92">
        <f t="shared" si="3"/>
        <v>0.53</v>
      </c>
      <c r="H33" s="92">
        <f t="shared" si="3"/>
        <v>0.53</v>
      </c>
      <c r="I33" s="92">
        <f t="shared" si="3"/>
        <v>0.53</v>
      </c>
      <c r="J33" s="92">
        <f t="shared" si="3"/>
        <v>0.53</v>
      </c>
      <c r="K33" s="92">
        <f t="shared" si="3"/>
        <v>0.53</v>
      </c>
      <c r="L33" s="92">
        <f t="shared" si="3"/>
        <v>0.53</v>
      </c>
      <c r="M33" s="92">
        <f t="shared" si="3"/>
        <v>0.53</v>
      </c>
      <c r="N33" s="92">
        <f t="shared" si="3"/>
        <v>0.53</v>
      </c>
      <c r="O33" s="92">
        <f t="shared" si="3"/>
        <v>0.53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2020-03-24T06:48:25Z</dcterms:modified>
</cp:coreProperties>
</file>