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9D86D8F-521B-4D42-88DE-F7003BDD0D5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5" i="2"/>
  <c r="I34" i="2"/>
  <c r="I38" i="2"/>
  <c r="I18" i="2"/>
  <c r="I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7" i="51"/>
  <c r="C6" i="51"/>
  <c r="I13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95971786-F746-4D4C-A7CC-A74485FD2A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EC5E7CF-28C1-4ADC-B79D-24F46049FD2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B367F09B-8936-4EE9-B4E8-18E34813C31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20E566D-C86E-43EA-9B58-4E80D4D770E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F035459-33DD-45E8-9407-E202188BF83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E7AFE36-A5DD-41C6-A9AF-0F6F108185D8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FDBE813A-A565-4C80-986F-CDF10EF1A1F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61E9B38-D620-4B31-BE26-1783FA10996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F3523BD-9E87-4AE5-B976-61CD83DC476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076B2E8-B8E0-4AFB-AB31-07F8CC53908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EF4FEAE6-5B06-4C6A-8C0F-3BC612F34E4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BC2B52B-F96D-415A-A979-671B3A465A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712550E-DBE6-4DB2-9FC8-F6524A59DA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C494891-BB3E-4E5B-8BBB-ED9833AA45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951182D-2F11-43C9-AED1-28022D0D76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C4634E6-2C85-4153-B043-01A542995C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51331C0-D9CF-4878-B704-8013B3DFF5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876C983-5B7D-46BC-AE94-311183128D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42AC8D6-70B3-446D-ABCE-BBD46AF8BF5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387FE1B-A028-4ADF-A6F2-74BFBC55F13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9F62B4C-1E92-4E15-B3F4-E986573C7F1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A8F3E21-0AF7-49F0-BC46-72850D59C1C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8BE2C85-4D34-4767-94EF-F0FCD484E44C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FBB6D5E-16FF-4112-93DE-668D8131E3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61B6B73-6D0C-4E32-ABFD-0FB7996AFE1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FC8D47E-02D4-40F8-9716-35988B49026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8B15CC68-F857-4130-8A99-BDA3881E01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214F48F-D3E1-4E05-9B86-73213237C7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0F6495D-2452-48A9-A7D8-D5E9683544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821F795-3C93-4A09-B377-0FE034FB27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49EC35D-4D92-4531-B294-B6D4F01503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7D72996-DD4C-49FA-AD2B-5CA545BA6C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E6E00828-9612-4687-AF7C-079A66856A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0C9B949-BCFB-4829-9235-6C976B131011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A2B8387-3798-4E84-9185-6EECC819623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7CC19A1-5C91-41E0-8891-DC118991B0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4AA62DB-5A19-4590-9874-4257CD66CA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BBDB137-0053-4DAA-975A-A3EBB44515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233A869-41DF-4984-9FA7-5A3D4A6560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300BC3B-D787-4189-81AE-CBF282883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D373EEDD-1FA4-4526-9677-3C55447BDE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F2C2863-0406-4B4F-969F-8693E1B9B1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F0DAF60F-EFA7-466F-863A-ED67A32279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3B42EB1-D32A-42A3-8233-C44F20F38D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4C5A287-79E3-4833-A98D-82F6E2B63D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ECD2CBF-D8B0-409B-8864-3DA9EBFA80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FE6535B-BBD1-4D6F-8A27-460BDEFB49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5C5EC51-E6C7-4B59-B818-442D1D2D19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F49D033-094B-4B78-B79F-A66A9976FF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601062B-4837-44E6-91CB-E5AC69BEDF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0E82B5E-EB06-41FD-B8C6-3D2DF33424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EC96414-1362-467F-9C33-A7B4FD2368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6B18F8E-9831-4148-8887-F8AF455BD1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5A4CF76-247C-4EA3-BD53-8B2C400598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4D7B9A0-0632-4189-A0EB-CF5076B2F1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35CE73E-6C8A-49EC-B4F2-EDA149E04A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2C563EA-A1A6-4878-9412-189368A75E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8D9A8D0-07AC-4CA5-AFA4-3DDEAE89FD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DC34B39-DC6D-4B61-BAAE-ED4480012A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E5F182A-A121-47C3-9474-C45281B441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ABD0BEA-D021-442F-9285-49A4A322C3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654864E-15FC-476E-AF1D-B9674FC93B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3B116BB-94F1-4CA7-A9BE-235E0D28FC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7886D3C-B2F4-4A1C-B36D-F923F786DD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8852417-ABA5-4B27-90B7-346D5B5E06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2E6E339-1A48-4A29-997B-C683BAC9B5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534992F-2684-4A75-B7E5-FB6C8A2E70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3955607-FB3B-46DB-BFE0-B9F160FCFF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4330208C-5BAB-4D5D-A755-21BEF80AEA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AFD6E461-CB9C-4E79-B6E6-80D771FCA0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6942D10B-A430-4E2E-B1AF-D98908B666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7B198F7F-AC63-4D58-A9B3-885D5E531A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AE78A0F-0913-429B-BED4-4F6699C26B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B921BA7-C9B7-4963-A93C-08CFDFB4C2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AAA0C38-2CB9-4890-B11B-13054C7652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6A534A21-AD84-4D69-A6C9-D0959E8982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8BC20D8-0157-4DE6-AFCC-EFC7F65734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3BC23D0-1051-416C-B5BC-37291CC0E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6225C2AE-1F12-4233-ABF4-E279C13343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AF728C1-B019-4A1F-B106-9497F7F729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D4CF3B68-C7EE-4C47-BC1A-C7E19C0EDD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04AAF574-E725-4FA4-8384-B16AF03507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1D1DFEA-41D5-43F5-9747-4E28400EF1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79D841D1-4C58-42EF-B793-54DBB313B8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EB921A2-3731-4BEE-8722-E8ACE4FF4F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187642C-642B-4062-8F41-8F12DA9129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23B66CD-A20C-42C1-9D3F-0E9B4B922D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E254521-1328-48B3-9C3B-1462388311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C9D92E4-6C22-4A5D-8650-C7C82E562F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D3A766F-DAD3-4DC0-B2BA-F616B692FC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804704B-C9D7-4415-B323-E7392B0593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7E71C0A-7BE2-4678-8668-4595C4AEDD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C97E30C-C5EC-42B8-8438-2E15962B40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302351C-0DE7-4714-9F1A-71D2D87F7B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FFB8F59-E7E9-4791-9234-BEC3A5BCF0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83E2905-B0AE-46C3-9F36-641F1CCC96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7B3B904-D4E2-4A40-BA1E-B75AC293E0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F9705C3-5803-4F8C-B216-256774B8C1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D74C077-E872-4C78-9366-10BAE2C033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55379D9-C9B3-4FE8-B7FC-8B61C56259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FDA999E-4487-44A2-8BFE-2489922424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25E71D4-8800-4233-952D-198D8CE06E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65917D37-F355-4AD5-AE26-E5C96B2B6B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07BCC7E-7D97-4BC8-BDD2-712FB1B312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D74D974-E974-4060-89BE-6049F03002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4E332C5-1A82-4F34-BA98-39094CBD81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EC2085A-8950-4F69-A2F6-9CE999D032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095E1E71-AFE3-4B8C-9C2A-8B57FE4254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55886DA-14AA-438D-8CF1-ACBA0EB107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01DD7E7-9BC1-4BF2-BBA2-74EA711818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C0486B7-61E4-495F-AF7A-AA6FDEAB81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AF649053-CDBC-47D7-ACF3-98BB7E7240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35EA4B1-7202-423D-AC46-E2E6DF8737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CC8532A6-50E5-4998-BAC5-6C6D689548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D2A3872-9949-4A01-99A2-BF9DE3D3A4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FD1D387-F028-4E06-8CA0-09AACC064C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A7412864-61C2-4B2C-889E-7F0B8246A0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75E64C2F-1E54-4E7F-817F-51FDB0B8EC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8165E6B-7B41-4ACA-ABAE-FB21DFFDDA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A382F2A-44E9-43E1-A6B9-209EBFDB0B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A0A24D22-9CED-42D9-9E1E-E6CF53BCDE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FD3DC1F6-B9AD-4E47-8F46-672F630E5E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464081C-3DAB-40B4-91EA-077A289C63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C9C1347-0B86-4A7B-8704-4DBE22B6B1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C613CD4E-4B2A-4E26-AB0E-3289C8F1E1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0DD8A3D-7147-414E-B55D-E07590BF2D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122CE70-7C14-4A74-BCB2-604326FCD5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48E6B0D9-8CE5-49DB-AC7B-1660DE6C63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F8136D4-C404-4E2F-87E7-810BBD8EF7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8B987DBD-9007-417F-863B-8E8D1A41FC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DEC009C-342C-4025-9A1F-3B276F5799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7FE96B0-BDA2-4993-B2B4-43237E4CAB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7F482602-C31A-4496-BE44-F8B066025D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B691A39-5BAF-4709-891F-36E2007EEE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96B3482-E3AD-4760-A144-247BBF0339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88001F0-772C-4671-8CCD-80C0D57285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D85AA18-7F69-4D0B-BDF1-4D0CD56F1E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80CC9C1-52F4-48F4-B765-40FDE2AF66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C974D99-D88E-4E54-A9C7-5E4D67D3CD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4E4470A6-EA2D-49F5-B324-D72E072D4C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C9B931E-792B-43A8-A2AE-39E7475430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FA7B262-8BE8-4144-BEE2-615B7782AD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5409FB8-E1D5-456A-B2DC-3455AB70D4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248FD4F-F96B-42CD-AFC3-D101B3960D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DC3A938-8226-414E-A69C-EAA7769B98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57B8536B-4939-4BA4-8DC0-7FC55532E0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B841156-5090-4E8F-A2F3-783E5910BA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D338BB3-69EB-4442-8981-CB5F88EE25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3F02601-CF39-4AA4-A7EC-0193F01C4F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33D12356-53D0-4DCA-B184-18C8BF94D3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924C14D-F09B-4E6F-A82A-BB2A28D865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E80AD10-1057-4ECA-BECE-F30210E616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EA2D47E-7754-4AC0-B87E-A438DD6F40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1602A05-2D51-4F74-8145-4D2805F42D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855FD83-22BE-408F-9073-BA78BB1A19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D7C6790-3D05-4DAC-B24B-DDF54880DC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EC7CACA-71CF-47A7-8155-B29E535206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6E68A953-24F3-4CD8-83CD-3D52B3396BC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BD08C6E-EA20-415B-861A-14B7A14C6C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50E4483-60F0-4A03-908A-C0089A8E3F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453CBAE-44DD-40BC-A453-FE2085F562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A195D1B-9625-44EE-AF81-A162142177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1648A22-B1B5-4D6B-B713-5385237A06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C621765-2CDA-44B4-9966-198CBAC1ED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09759C2-AF01-4228-9DE4-703E4DD5AF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03E073C-1BF8-4F2E-972E-A3F4949776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7DFD4B8-B754-4B34-BAA8-CD5C058C82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B898E16-3053-41BF-B8D3-6208D2EE85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B1B52AC-16EC-4900-8BE9-00C7FE6C74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7CBC102-004E-4CBA-9FD4-89F2D2DAF0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B06FE30-1BA5-454D-B196-83DBEF0975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27B237F-7412-4E87-9A73-E5C935426C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94C6850-2DC7-4632-92CC-DC80A87E2A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BC0BD15F-F90F-4880-ABD6-65F1D9D2C5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92E4603B-2776-49D3-8A1C-E56A2725DC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1875EAB9-DADA-4288-843B-383D640386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CCE4634-198D-4451-B9D6-BDA7769BC0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DD91B76-32B9-405D-92E2-D96B65F430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1A050D47-3C9E-437E-A2D7-F973C5D963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1557986-D414-40D5-9E0E-7E4856756E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B1B8D4EE-2858-4DF6-9F90-2074CD08DE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94AD61C-6C1F-45A3-9340-FE2CDC3BD5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5937F117-5956-48E7-BEBE-6C0532401E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355FEC28-8E1B-4284-A281-F32AC17407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839FBCD-4F0B-4ACD-B995-BE632C5D4A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96BDBC22-058D-42D6-9A72-114A498DDF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A48A0DE-B8EC-4C33-82EE-ABFC86890E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27AA151-FDDE-43C8-A357-38129471CA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F4835596-69B1-49AC-81E3-9762492B05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04F5099A-AF41-4B79-89AD-722EE8E563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25948484-49CA-4DAB-8232-C577E6000B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A0C555C-E8C1-48BA-ADED-7D9FA4A979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AED1C8D-2291-4535-A7F8-561CB575C7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E729F42-B230-4000-8F5C-F9FFBC95B6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1B2CA1B-9BCD-4305-B855-EAB95DF409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78B83FEC-AC45-441F-9947-65A16A6C5A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924008E-8356-41D5-A312-497A1DADCA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D6BDC42-5BFF-4D42-AB4B-EBAF9885FD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782A8AA-B903-4846-BB1F-0114F775A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BF6AE4B-93E6-44D9-BB6E-B920A9DB5B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0215469-E3A6-445C-BB39-3F4DB70492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25BDEBC-8A97-448B-B53E-9C58F84EF8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0BE9141E-2CD9-432E-88AB-6DD1A7DCD3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3877495-3806-44AE-8A32-81D76BCAB1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77F77F7-8ABC-483F-849E-F0DE9A2253C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D8628B7-83A9-4E76-8F98-E7B05B70B9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062951BB-02EE-411E-81FE-DBB56015196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9FCB74A1-45F3-46CB-9CEC-96036D09B0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43A0555-A9CB-4403-8095-5DF130D04F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F1E5B63-F7F0-4AEA-A01B-80FEE5799C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85B933E8-9594-4763-B8B1-A40E20FCAF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ADD2CFB-4843-44CD-BAD3-70499F5A87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21E97EC-9604-45FF-A2D8-0489B1DB20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37ECD05-DCF8-486A-933F-F853305997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F6A08E4A-DD85-4BB7-B16F-4F3E8773257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BB84576-4D7C-4521-AC92-AFF40DAC0C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C2BB8026-D675-477E-B8A9-00E345824F7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820A747-AF6B-434B-B5F7-2CBC5B46492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EF63FC7-9F3A-4AF6-A692-BBCADCC86E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5EAB761-BACA-4692-B153-2E159BEA81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B183F10-3EF0-4F29-8124-54CD991D31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0E97D58-08EA-4AED-A319-3E2832A36A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E6567B8-9D2C-4B01-94BF-E790AFD6F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EA5F5A08-F0EC-4795-B415-0CA840928D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1E70B7C-D2D8-4CC9-8768-CE9C7AFBF4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586CA14-7900-4997-8EEC-0EAB4E46A9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D73936A-46E8-43D4-80D7-ABAB557AB6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E0139858-FBBF-4F79-8979-7EE60FC090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DE289AF-4351-4A17-8E33-5E78EB1BF2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6C0E5CB-2297-42BD-BA94-E1BBF8306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BD4C099-BA46-4DF2-8EE3-660E48CD6D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84875AD-7FB2-428D-9A7E-7F00B1F7B6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FBE3687-C253-4363-B954-5C22F4D65D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EDAD055-35C0-4D87-AD57-F1F4FBBA99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58087013-C863-456E-85D6-45BAAE6358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E21A86E-2C94-4E58-8479-EBFE1F64E8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B282DDE-8E23-43AF-B9D9-66F035BCD7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0C580EB-FF97-4336-9BC2-3A35CDDAED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0D13233-3B50-466D-A8A9-F65A51768A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FA57716-91E2-47A9-99D8-1EAAA5664A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15716AA-C8FF-4FF3-91FE-56CD68A3E8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B39CF3E-9AA9-40BA-AE2A-B362D5A606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932B8553-9EE7-4F63-BCA6-94E69D5850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A5C62ED-3FD3-405D-A24D-2B4B152F93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9C19F67-CB46-421B-8325-2F6654B6A0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4DCC299-0BFC-47CC-BAEB-7014C4CF57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B1FDDCB8-1353-4F8E-8D86-B356FB8E19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7A79A416-18BB-470A-B320-AF787D991D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B10F6A3-D260-444A-BBD3-45B79AE103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2D59521-01CB-4A48-B90B-94AB63D52D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4ACA3468-B9BF-4232-8809-951D6E3932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A5514357-ABD9-465E-8C5E-8E77EE22BE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45D2B4F-643C-47ED-8368-1299879E49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263504D-ECC5-409D-80BE-3C0BA331A0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BABB2C59-9ADA-41E7-A9E5-EEFE127146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02D24B7-5CC0-4D07-8172-3E54DA0E62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2755057-D62D-40B0-AD65-8021FA7D79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1DC4226-4E7A-45EE-8CE9-7780B8F10E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9445E23-D2F2-44F0-8AC8-A61B0FB745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B44B695-4EDA-406C-9F24-6A32051160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3B899B5-928F-475D-AC3A-7C1FA64A31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79B3BFB-4E6C-446C-9AF9-B1855DF5E5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09546F3-B0EE-4563-B347-6A6C3D2A89C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2907A5A-F0C9-42D4-9D48-47842251A8C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E6AE661-EFAB-4F39-9649-22FC6B64654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21799A7-A061-4F5E-90D5-200658CA1B3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068C206-D8E8-47E1-A1C9-D0C0DAFEB51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6368BE0-177F-4557-97A0-175C5D00FF1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7ACEBAA3-4697-4D81-AEF3-631176FC287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EAB195E-6D38-47B8-9CB7-71385DD173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CCA34A3-A4E8-434D-BA16-A4445A98127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B8A98F3-3E37-406A-B415-F96ABF5E7F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CB460E35-519F-4084-BEEA-4C165BC4318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73D5458B-AF0D-4BC1-9883-95F268F33E2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C55CA23-D626-4388-883F-C8EBFECD96E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292D073-1A41-42D4-85BF-C0AAFD46872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D927C65-5D10-472D-98BB-A0B173FF918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E2F6BF0-7A83-44F9-B78A-9F5465318D0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05C09DB-AD7E-48FB-8C77-B3023BDF846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50E800C-7DAA-4865-A6BB-945ACB7D3B2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23D9E0C-3C39-4CE3-BAB1-D20AAEF308A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B5589C7-6EA9-49DE-8F65-795FFCC870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2535955-9E1B-4641-98AC-DE33B00D41D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510AEA32-9172-4FC5-B46A-6F362196769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5ADBD1E-0FF4-4D66-8ED1-1E34A9F3C91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47C43FA-708F-47E8-9636-8AAE5E08752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876D5F68-C431-4D2D-8889-D2377C9EE83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DC1E7C1-6B4B-42CB-A036-C4A26135E24E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80E55B9-E26F-40AE-ADEF-1298A602CC1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BC4793F1-A957-49E6-820D-8116971A8C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9C4FAAA-F5E3-4C6F-ADC3-A573C3630AA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7BB898E-FBF3-422C-B3EA-03E4EE7E4E3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FF0AD7E-220A-4358-9DC8-DE90DF91237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091C5AD-65EB-4BD5-855C-0B03CF21D58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80926B3-A5C0-400F-BC5C-494FEF0663D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CA4BA46-54B8-4303-8D69-E35B3F7A2EF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460B769-621B-4955-ADB9-BB9EC2A5A7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C046EEF-1B0D-41B8-9FF6-08160A9B84F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CF36F17-B62D-4A14-AB8D-8FB81D1962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55C00C7-B248-4602-A83F-1B0E6733627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565FDAA-C560-4769-BCC2-F3B417DED5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9CC384F-790E-4847-B6A8-C5BE3002519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FAF838E-2ED7-4D91-98DB-2A243DDD079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F1C3DAA-7970-4FAE-9063-0D49B317611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5033DBC-D26E-4CB4-B788-FD131A59CD8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B5D5FC8F-4ECE-4EBD-B5FA-02ABC56433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16BED2F-5CB4-4D51-B669-C76846743D1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06197788-22DE-40AF-A7CA-96B6ED4051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BEF5B18-7816-4F17-A5F7-2C9FDC219F2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E050A66-B58B-453D-8C93-BA41F9407A1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F2154C1-5884-42F9-A391-950BC067580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7CC9732-FFB6-4348-BA73-B0B0FD7D593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A487E854-EDC2-404C-8F1C-540FC3EED65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7AFDFCEB-75E9-4DE1-BFB3-E799E3435C6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CD09FB1-05FF-425B-ADCE-72E2F7AFE5A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D7DC2DA-001B-48E7-8B21-299DC4A8A45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05AB873-F499-4F00-B976-D26E35690DC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583A5746-B554-4A0A-AE41-1C92195F7C2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D7AFFF8-BA9F-45ED-B57C-07478A96CF3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43BBB70-75EF-4152-B06E-838C8F44911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266DE71-F76F-43C1-B7B2-C638D8AE870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0AD6FCDA-4898-41AF-A3EE-D87D13E7068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739C82C-1200-4955-9D70-E971F4AC022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<sst xmlns="http://schemas.openxmlformats.org/spreadsheetml/2006/main" count="1102" uniqueCount="271">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</sst>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198244</v>
      </c>
    </row>
    <row r="8" spans="1:3" ht="15" customHeight="1" x14ac:dyDescent="0.25">
      <c r="B8" s="7" t="s">
        <v>106</v>
      </c>
      <c r="C8" s="70">
        <v>0.25700000000000001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0.88051116943359409</v>
      </c>
    </row>
    <row r="11" spans="1:3" ht="15" customHeight="1" x14ac:dyDescent="0.25">
      <c r="B11" s="7" t="s">
        <v>108</v>
      </c>
      <c r="C11" s="70">
        <v>0.96</v>
      </c>
    </row>
    <row r="12" spans="1:3" ht="15" customHeight="1" x14ac:dyDescent="0.25">
      <c r="B12" s="7" t="s">
        <v>109</v>
      </c>
      <c r="C12" s="70">
        <v>0.56999999999999995</v>
      </c>
    </row>
    <row r="13" spans="1:3" ht="15" customHeight="1" x14ac:dyDescent="0.25">
      <c r="B13" s="7" t="s">
        <v>110</v>
      </c>
      <c r="C13" s="70">
        <v>0.59799999999999998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0.11560000000000001</v>
      </c>
    </row>
    <row r="24" spans="1:3" ht="15" customHeight="1" x14ac:dyDescent="0.25">
      <c r="B24" s="20" t="s">
        <v>102</v>
      </c>
      <c r="C24" s="71">
        <v>0.64219999999999999</v>
      </c>
    </row>
    <row r="25" spans="1:3" ht="15" customHeight="1" x14ac:dyDescent="0.25">
      <c r="B25" s="20" t="s">
        <v>103</v>
      </c>
      <c r="C25" s="71">
        <v>0.23319999999999999</v>
      </c>
    </row>
    <row r="26" spans="1:3" ht="15" customHeight="1" x14ac:dyDescent="0.25">
      <c r="B26" s="20" t="s">
        <v>104</v>
      </c>
      <c r="C26" s="71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11.3</v>
      </c>
      <c r="D38" s="17"/>
      <c r="E38" s="18"/>
    </row>
    <row r="39" spans="1:5" ht="15" customHeight="1" x14ac:dyDescent="0.25">
      <c r="B39" s="16" t="s">
        <v>90</v>
      </c>
      <c r="C39" s="75">
        <v>12.6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2.4500000000000001E-2</v>
      </c>
      <c r="D45" s="17"/>
    </row>
    <row r="46" spans="1:5" ht="15.75" customHeight="1" x14ac:dyDescent="0.25">
      <c r="B46" s="16" t="s">
        <v>11</v>
      </c>
      <c r="C46" s="71">
        <v>8.5199999999999998E-2</v>
      </c>
      <c r="D46" s="17"/>
    </row>
    <row r="47" spans="1:5" ht="15.75" customHeight="1" x14ac:dyDescent="0.25">
      <c r="B47" s="16" t="s">
        <v>12</v>
      </c>
      <c r="C47" s="71">
        <v>0.1394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1.5921697935350001</v>
      </c>
      <c r="D51" s="17"/>
    </row>
    <row r="52" spans="1:4" ht="15" customHeight="1" x14ac:dyDescent="0.25">
      <c r="B52" s="16" t="s">
        <v>125</v>
      </c>
      <c r="C52" s="76">
        <v>1.38368847446</v>
      </c>
    </row>
    <row r="53" spans="1:4" ht="15.75" customHeight="1" x14ac:dyDescent="0.25">
      <c r="B53" s="16" t="s">
        <v>126</v>
      </c>
      <c r="C53" s="76">
        <v>1.38368847446</v>
      </c>
    </row>
    <row r="54" spans="1:4" ht="15.75" customHeight="1" x14ac:dyDescent="0.25">
      <c r="B54" s="16" t="s">
        <v>127</v>
      </c>
      <c r="C54" s="76">
        <v>1.19137876986</v>
      </c>
    </row>
    <row r="55" spans="1:4" ht="15.75" customHeight="1" x14ac:dyDescent="0.25">
      <c r="B55" s="16" t="s">
        <v>128</v>
      </c>
      <c r="C55" s="76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0.5539837874330561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54.653082799861814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39.804453792134552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361.46883569981054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5.2075674297839774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1.4039195066164436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1.4039195066164436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1.4039195066164436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1.4039195066164436</v>
      </c>
      <c r="E13" s="86" t="s">
        <v>202</v>
      </c>
    </row>
    <row r="14" spans="1:5" ht="15.75" customHeight="1" x14ac:dyDescent="0.25">
      <c r="A14" s="11" t="s">
        <v>187</v>
      </c>
      <c r="B14" s="85">
        <v>4.4999999999999998E-2</v>
      </c>
      <c r="C14" s="85">
        <v>0.95</v>
      </c>
      <c r="D14" s="86">
        <v>12.93675323593046</v>
      </c>
      <c r="E14" s="86" t="s">
        <v>202</v>
      </c>
    </row>
    <row r="15" spans="1:5" ht="15.75" customHeight="1" x14ac:dyDescent="0.25">
      <c r="A15" s="11" t="s">
        <v>209</v>
      </c>
      <c r="B15" s="85">
        <v>4.4999999999999998E-2</v>
      </c>
      <c r="C15" s="85">
        <v>0.95</v>
      </c>
      <c r="D15" s="86">
        <v>12.93675323593046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0.64351903582580905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0.502</v>
      </c>
      <c r="C18" s="85">
        <v>0.95</v>
      </c>
      <c r="D18" s="87">
        <v>8.3490838120479509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8.3490838120479509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8.3490838120479509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48.402555773686345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22.285157611304292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4.2321962823102757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18.478532540848278</v>
      </c>
      <c r="E24" s="86" t="s">
        <v>202</v>
      </c>
    </row>
    <row r="25" spans="1:5" ht="15.75" customHeight="1" x14ac:dyDescent="0.25">
      <c r="A25" s="52" t="s">
        <v>87</v>
      </c>
      <c r="B25" s="85">
        <v>0.71499999999999997</v>
      </c>
      <c r="C25" s="85">
        <v>0.95</v>
      </c>
      <c r="D25" s="86">
        <v>18.501259377169927</v>
      </c>
      <c r="E25" s="86" t="s">
        <v>202</v>
      </c>
    </row>
    <row r="26" spans="1:5" ht="15.75" customHeight="1" x14ac:dyDescent="0.25">
      <c r="A26" s="52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6.7981224747261635</v>
      </c>
      <c r="E27" s="86" t="s">
        <v>202</v>
      </c>
    </row>
    <row r="28" spans="1:5" ht="15.75" customHeight="1" x14ac:dyDescent="0.25">
      <c r="A28" s="52" t="s">
        <v>84</v>
      </c>
      <c r="B28" s="85">
        <v>0.36899999999999999</v>
      </c>
      <c r="C28" s="85">
        <v>0.95</v>
      </c>
      <c r="D28" s="86">
        <v>1.0235627560805773</v>
      </c>
      <c r="E28" s="86" t="s">
        <v>202</v>
      </c>
    </row>
    <row r="29" spans="1:5" ht="15.75" customHeight="1" x14ac:dyDescent="0.25">
      <c r="A29" s="52" t="s">
        <v>58</v>
      </c>
      <c r="B29" s="85">
        <v>0.502</v>
      </c>
      <c r="C29" s="85">
        <v>0.95</v>
      </c>
      <c r="D29" s="86">
        <v>105.94206715591271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1.9438131807513745</v>
      </c>
      <c r="E30" s="86" t="s">
        <v>202</v>
      </c>
    </row>
    <row r="31" spans="1:5" ht="15.75" customHeight="1" x14ac:dyDescent="0.25">
      <c r="A31" s="52" t="s">
        <v>28</v>
      </c>
      <c r="B31" s="85">
        <v>0.28599999999999998</v>
      </c>
      <c r="C31" s="85">
        <v>0.95</v>
      </c>
      <c r="D31" s="86">
        <v>1.3739757746192243</v>
      </c>
      <c r="E31" s="86" t="s">
        <v>202</v>
      </c>
    </row>
    <row r="32" spans="1:5" ht="15.75" customHeight="1" x14ac:dyDescent="0.25">
      <c r="A32" s="52" t="s">
        <v>83</v>
      </c>
      <c r="B32" s="85">
        <v>0.95799999999999996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0.434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0.89500000000000002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0.99299999999999999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3.7000000000000005E-2</v>
      </c>
      <c r="C37" s="85">
        <v>0.95</v>
      </c>
      <c r="D37" s="86">
        <v>2.4094410013032483</v>
      </c>
      <c r="E37" s="86" t="s">
        <v>202</v>
      </c>
    </row>
    <row r="38" spans="1:6" ht="15.75" customHeight="1" x14ac:dyDescent="0.25">
      <c r="A38" s="52" t="s">
        <v>60</v>
      </c>
      <c r="B38" s="85">
        <v>3.7000000000000005E-2</v>
      </c>
      <c r="C38" s="85">
        <v>0.95</v>
      </c>
      <c r="D38" s="86">
        <v>1.3950979807336639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38365.451399999998</v>
      </c>
      <c r="C2" s="78">
        <v>78690</v>
      </c>
      <c r="D2" s="78">
        <v>244574</v>
      </c>
      <c r="E2" s="78">
        <v>251378</v>
      </c>
      <c r="F2" s="78">
        <v>183109</v>
      </c>
      <c r="G2" s="22">
        <f t="shared" ref="G2:G40" si="0">C2+D2+E2+F2</f>
        <v>757751</v>
      </c>
      <c r="H2" s="22">
        <f t="shared" ref="H2:H40" si="1">(B2 + stillbirth*B2/(1000-stillbirth))/(1-abortion)</f>
        <v>44715.291016021089</v>
      </c>
      <c r="I2" s="22">
        <f>G2-H2</f>
        <v>713035.70898397896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37346.885999999999</v>
      </c>
      <c r="C3" s="78">
        <v>78000</v>
      </c>
      <c r="D3" s="78">
        <v>232000</v>
      </c>
      <c r="E3" s="78">
        <v>259000</v>
      </c>
      <c r="F3" s="78">
        <v>185000</v>
      </c>
      <c r="G3" s="22">
        <f t="shared" si="0"/>
        <v>754000</v>
      </c>
      <c r="H3" s="22">
        <f t="shared" si="1"/>
        <v>43528.143553451424</v>
      </c>
      <c r="I3" s="22">
        <f t="shared" ref="I3:I15" si="3">G3-H3</f>
        <v>710471.8564465486</v>
      </c>
    </row>
    <row r="4" spans="1:9" ht="15.75" customHeight="1" x14ac:dyDescent="0.25">
      <c r="A4" s="7">
        <f t="shared" si="2"/>
        <v>2019</v>
      </c>
      <c r="B4" s="77">
        <v>36318.94200000001</v>
      </c>
      <c r="C4" s="78">
        <v>78000</v>
      </c>
      <c r="D4" s="78">
        <v>218000</v>
      </c>
      <c r="E4" s="78">
        <v>265000</v>
      </c>
      <c r="F4" s="78">
        <v>189000</v>
      </c>
      <c r="G4" s="22">
        <f t="shared" si="0"/>
        <v>750000</v>
      </c>
      <c r="H4" s="22">
        <f t="shared" si="1"/>
        <v>42330.06524521151</v>
      </c>
      <c r="I4" s="22">
        <f t="shared" si="3"/>
        <v>707669.93475478853</v>
      </c>
    </row>
    <row r="5" spans="1:9" ht="15.75" customHeight="1" x14ac:dyDescent="0.25">
      <c r="A5" s="7">
        <f t="shared" si="2"/>
        <v>2020</v>
      </c>
      <c r="B5" s="77">
        <v>35276.817000000003</v>
      </c>
      <c r="C5" s="78">
        <v>79000</v>
      </c>
      <c r="D5" s="78">
        <v>205000</v>
      </c>
      <c r="E5" s="78">
        <v>269000</v>
      </c>
      <c r="F5" s="78">
        <v>193000</v>
      </c>
      <c r="G5" s="22">
        <f t="shared" si="0"/>
        <v>746000</v>
      </c>
      <c r="H5" s="22">
        <f t="shared" si="1"/>
        <v>41115.458849362585</v>
      </c>
      <c r="I5" s="22">
        <f t="shared" si="3"/>
        <v>704884.54115063744</v>
      </c>
    </row>
    <row r="6" spans="1:9" ht="15.75" customHeight="1" x14ac:dyDescent="0.25">
      <c r="A6" s="7">
        <f t="shared" si="2"/>
        <v>2021</v>
      </c>
      <c r="B6" s="77">
        <v>34395.648000000001</v>
      </c>
      <c r="C6" s="78">
        <v>81000</v>
      </c>
      <c r="D6" s="78">
        <v>193000</v>
      </c>
      <c r="E6" s="78">
        <v>271000</v>
      </c>
      <c r="F6" s="78">
        <v>198000</v>
      </c>
      <c r="G6" s="22">
        <f t="shared" si="0"/>
        <v>743000</v>
      </c>
      <c r="H6" s="22">
        <f t="shared" si="1"/>
        <v>40088.448170966236</v>
      </c>
      <c r="I6" s="22">
        <f t="shared" si="3"/>
        <v>702911.55182903376</v>
      </c>
    </row>
    <row r="7" spans="1:9" ht="15.75" customHeight="1" x14ac:dyDescent="0.25">
      <c r="A7" s="7">
        <f t="shared" si="2"/>
        <v>2022</v>
      </c>
      <c r="B7" s="77">
        <v>33502.475999999995</v>
      </c>
      <c r="C7" s="78">
        <v>83000</v>
      </c>
      <c r="D7" s="78">
        <v>182000</v>
      </c>
      <c r="E7" s="78">
        <v>272000</v>
      </c>
      <c r="F7" s="78">
        <v>206000</v>
      </c>
      <c r="G7" s="22">
        <f t="shared" si="0"/>
        <v>743000</v>
      </c>
      <c r="H7" s="22">
        <f t="shared" si="1"/>
        <v>39047.447884250934</v>
      </c>
      <c r="I7" s="22">
        <f t="shared" si="3"/>
        <v>703952.5521157491</v>
      </c>
    </row>
    <row r="8" spans="1:9" ht="15.75" customHeight="1" x14ac:dyDescent="0.25">
      <c r="A8" s="7">
        <f t="shared" si="2"/>
        <v>2023</v>
      </c>
      <c r="B8" s="77">
        <v>32598.212399999993</v>
      </c>
      <c r="C8" s="78">
        <v>86000</v>
      </c>
      <c r="D8" s="78">
        <v>172000</v>
      </c>
      <c r="E8" s="78">
        <v>270000</v>
      </c>
      <c r="F8" s="78">
        <v>213000</v>
      </c>
      <c r="G8" s="22">
        <f t="shared" si="0"/>
        <v>741000</v>
      </c>
      <c r="H8" s="22">
        <f t="shared" si="1"/>
        <v>37993.520234407224</v>
      </c>
      <c r="I8" s="22">
        <f t="shared" si="3"/>
        <v>703006.47976559273</v>
      </c>
    </row>
    <row r="9" spans="1:9" ht="15.75" customHeight="1" x14ac:dyDescent="0.25">
      <c r="A9" s="7">
        <f t="shared" si="2"/>
        <v>2024</v>
      </c>
      <c r="B9" s="77">
        <v>31683.768599999989</v>
      </c>
      <c r="C9" s="78">
        <v>89000</v>
      </c>
      <c r="D9" s="78">
        <v>164000</v>
      </c>
      <c r="E9" s="78">
        <v>266000</v>
      </c>
      <c r="F9" s="78">
        <v>222000</v>
      </c>
      <c r="G9" s="22">
        <f t="shared" si="0"/>
        <v>741000</v>
      </c>
      <c r="H9" s="22">
        <f t="shared" si="1"/>
        <v>36927.727466625627</v>
      </c>
      <c r="I9" s="22">
        <f t="shared" si="3"/>
        <v>704072.27253337437</v>
      </c>
    </row>
    <row r="10" spans="1:9" ht="15.75" customHeight="1" x14ac:dyDescent="0.25">
      <c r="A10" s="7">
        <f t="shared" si="2"/>
        <v>2025</v>
      </c>
      <c r="B10" s="77">
        <v>30760.056</v>
      </c>
      <c r="C10" s="78">
        <v>91000</v>
      </c>
      <c r="D10" s="78">
        <v>159000</v>
      </c>
      <c r="E10" s="78">
        <v>260000</v>
      </c>
      <c r="F10" s="78">
        <v>230000</v>
      </c>
      <c r="G10" s="22">
        <f t="shared" si="0"/>
        <v>740000</v>
      </c>
      <c r="H10" s="22">
        <f t="shared" si="1"/>
        <v>35851.131826096687</v>
      </c>
      <c r="I10" s="22">
        <f t="shared" si="3"/>
        <v>704148.86817390332</v>
      </c>
    </row>
    <row r="11" spans="1:9" ht="15.75" customHeight="1" x14ac:dyDescent="0.25">
      <c r="A11" s="7">
        <f t="shared" si="2"/>
        <v>2026</v>
      </c>
      <c r="B11" s="77">
        <v>30223.299600000002</v>
      </c>
      <c r="C11" s="78">
        <v>93000</v>
      </c>
      <c r="D11" s="78">
        <v>157000</v>
      </c>
      <c r="E11" s="78">
        <v>250000</v>
      </c>
      <c r="F11" s="78">
        <v>238000</v>
      </c>
      <c r="G11" s="22">
        <f t="shared" si="0"/>
        <v>738000</v>
      </c>
      <c r="H11" s="22">
        <f t="shared" si="1"/>
        <v>35225.537241519174</v>
      </c>
      <c r="I11" s="22">
        <f t="shared" si="3"/>
        <v>702774.4627584808</v>
      </c>
    </row>
    <row r="12" spans="1:9" ht="15.75" customHeight="1" x14ac:dyDescent="0.25">
      <c r="A12" s="7">
        <f t="shared" si="2"/>
        <v>2027</v>
      </c>
      <c r="B12" s="77">
        <v>29667.299200000001</v>
      </c>
      <c r="C12" s="78">
        <v>94000</v>
      </c>
      <c r="D12" s="78">
        <v>157000</v>
      </c>
      <c r="E12" s="78">
        <v>238000</v>
      </c>
      <c r="F12" s="78">
        <v>247000</v>
      </c>
      <c r="G12" s="22">
        <f t="shared" si="0"/>
        <v>736000</v>
      </c>
      <c r="H12" s="22">
        <f t="shared" si="1"/>
        <v>34577.513595666169</v>
      </c>
      <c r="I12" s="22">
        <f t="shared" si="3"/>
        <v>701422.48640433385</v>
      </c>
    </row>
    <row r="13" spans="1:9" ht="15.75" customHeight="1" x14ac:dyDescent="0.25">
      <c r="A13" s="7">
        <f t="shared" si="2"/>
        <v>2028</v>
      </c>
      <c r="B13" s="77">
        <v>29103.056000000004</v>
      </c>
      <c r="C13" s="78">
        <v>95000</v>
      </c>
      <c r="D13" s="78">
        <v>159000</v>
      </c>
      <c r="E13" s="78">
        <v>226000</v>
      </c>
      <c r="F13" s="78">
        <v>254000</v>
      </c>
      <c r="G13" s="22">
        <f t="shared" si="0"/>
        <v>734000</v>
      </c>
      <c r="H13" s="22">
        <f t="shared" si="1"/>
        <v>33919.882889623943</v>
      </c>
      <c r="I13" s="22">
        <f t="shared" si="3"/>
        <v>700080.11711037601</v>
      </c>
    </row>
    <row r="14" spans="1:9" ht="15.75" customHeight="1" x14ac:dyDescent="0.25">
      <c r="A14" s="7">
        <f t="shared" si="2"/>
        <v>2029</v>
      </c>
      <c r="B14" s="77">
        <v>28540.881600000004</v>
      </c>
      <c r="C14" s="78">
        <v>95000</v>
      </c>
      <c r="D14" s="78">
        <v>162000</v>
      </c>
      <c r="E14" s="78">
        <v>212000</v>
      </c>
      <c r="F14" s="78">
        <v>260000</v>
      </c>
      <c r="G14" s="22">
        <f t="shared" si="0"/>
        <v>729000</v>
      </c>
      <c r="H14" s="22">
        <f t="shared" si="1"/>
        <v>33264.663389254471</v>
      </c>
      <c r="I14" s="22">
        <f t="shared" si="3"/>
        <v>695735.33661074552</v>
      </c>
    </row>
    <row r="15" spans="1:9" ht="15.75" customHeight="1" x14ac:dyDescent="0.25">
      <c r="A15" s="7">
        <f t="shared" si="2"/>
        <v>2030</v>
      </c>
      <c r="B15" s="77">
        <v>27971.153999999999</v>
      </c>
      <c r="C15" s="78">
        <v>95000</v>
      </c>
      <c r="D15" s="78">
        <v>166000</v>
      </c>
      <c r="E15" s="78">
        <v>200000</v>
      </c>
      <c r="F15" s="78">
        <v>264000</v>
      </c>
      <c r="G15" s="22">
        <f t="shared" si="0"/>
        <v>725000</v>
      </c>
      <c r="H15" s="22">
        <f t="shared" si="1"/>
        <v>32600.640563920024</v>
      </c>
      <c r="I15" s="22">
        <f t="shared" si="3"/>
        <v>692399.35943607998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128.20602475075583</v>
      </c>
      <c r="I17" s="22">
        <f t="shared" si="4"/>
        <v>-128.20602475075583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1.011997225E-2</v>
      </c>
    </row>
    <row r="4" spans="1:8" ht="15.75" customHeight="1" x14ac:dyDescent="0.25">
      <c r="B4" s="24" t="s">
        <v>7</v>
      </c>
      <c r="C4" s="79">
        <v>0.23861871570330873</v>
      </c>
    </row>
    <row r="5" spans="1:8" ht="15.75" customHeight="1" x14ac:dyDescent="0.25">
      <c r="B5" s="24" t="s">
        <v>8</v>
      </c>
      <c r="C5" s="79">
        <v>0.14029767119556108</v>
      </c>
    </row>
    <row r="6" spans="1:8" ht="15.75" customHeight="1" x14ac:dyDescent="0.25">
      <c r="B6" s="24" t="s">
        <v>10</v>
      </c>
      <c r="C6" s="79">
        <v>1.8489022647588553E-2</v>
      </c>
    </row>
    <row r="7" spans="1:8" ht="15.75" customHeight="1" x14ac:dyDescent="0.25">
      <c r="B7" s="24" t="s">
        <v>13</v>
      </c>
      <c r="C7" s="79">
        <v>0.19144309843368754</v>
      </c>
    </row>
    <row r="8" spans="1:8" ht="15.75" customHeight="1" x14ac:dyDescent="0.25">
      <c r="B8" s="24" t="s">
        <v>14</v>
      </c>
      <c r="C8" s="79">
        <v>3.6637437624349377E-7</v>
      </c>
    </row>
    <row r="9" spans="1:8" ht="15.75" customHeight="1" x14ac:dyDescent="0.25">
      <c r="B9" s="24" t="s">
        <v>27</v>
      </c>
      <c r="C9" s="79">
        <v>0.27411029707515377</v>
      </c>
    </row>
    <row r="10" spans="1:8" ht="15.75" customHeight="1" x14ac:dyDescent="0.25">
      <c r="B10" s="24" t="s">
        <v>15</v>
      </c>
      <c r="C10" s="79">
        <v>0.12692085632032402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3.4273961108342403E-2</v>
      </c>
      <c r="D14" s="79">
        <v>3.4273961108342403E-2</v>
      </c>
      <c r="E14" s="79">
        <v>2.3716068611672202E-2</v>
      </c>
      <c r="F14" s="79">
        <v>2.3716068611672202E-2</v>
      </c>
    </row>
    <row r="15" spans="1:8" ht="15.75" customHeight="1" x14ac:dyDescent="0.25">
      <c r="B15" s="24" t="s">
        <v>16</v>
      </c>
      <c r="C15" s="79">
        <v>0.41076327745442698</v>
      </c>
      <c r="D15" s="79">
        <v>0.41076327745442698</v>
      </c>
      <c r="E15" s="79">
        <v>0.257666914939783</v>
      </c>
      <c r="F15" s="79">
        <v>0.257666914939783</v>
      </c>
    </row>
    <row r="16" spans="1:8" ht="15.75" customHeight="1" x14ac:dyDescent="0.25">
      <c r="B16" s="24" t="s">
        <v>17</v>
      </c>
      <c r="C16" s="79">
        <v>3.6394753334276502E-3</v>
      </c>
      <c r="D16" s="79">
        <v>3.6394753334276502E-3</v>
      </c>
      <c r="E16" s="79">
        <v>6.5055588741102397E-3</v>
      </c>
      <c r="F16" s="79">
        <v>6.5055588741102397E-3</v>
      </c>
    </row>
    <row r="17" spans="1:8" ht="15.75" customHeight="1" x14ac:dyDescent="0.25">
      <c r="B17" s="24" t="s">
        <v>18</v>
      </c>
      <c r="C17" s="79">
        <v>3.8118606299812097E-5</v>
      </c>
      <c r="D17" s="79">
        <v>3.8118606299812097E-5</v>
      </c>
      <c r="E17" s="79">
        <v>1.5908762219606201E-4</v>
      </c>
      <c r="F17" s="79">
        <v>1.5908762219606201E-4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3.5624269951608503E-4</v>
      </c>
      <c r="D19" s="79">
        <v>3.5624269951608503E-4</v>
      </c>
      <c r="E19" s="79">
        <v>1.3392290481499899E-4</v>
      </c>
      <c r="F19" s="79">
        <v>1.3392290481499899E-4</v>
      </c>
    </row>
    <row r="20" spans="1:8" ht="15.75" customHeight="1" x14ac:dyDescent="0.25">
      <c r="B20" s="24" t="s">
        <v>21</v>
      </c>
      <c r="C20" s="79">
        <v>1.1547538605187299E-2</v>
      </c>
      <c r="D20" s="79">
        <v>1.1547538605187299E-2</v>
      </c>
      <c r="E20" s="79">
        <v>5.23737819814618E-3</v>
      </c>
      <c r="F20" s="79">
        <v>5.23737819814618E-3</v>
      </c>
    </row>
    <row r="21" spans="1:8" ht="15.75" customHeight="1" x14ac:dyDescent="0.25">
      <c r="B21" s="24" t="s">
        <v>22</v>
      </c>
      <c r="C21" s="79">
        <v>5.332762530990251E-2</v>
      </c>
      <c r="D21" s="79">
        <v>5.332762530990251E-2</v>
      </c>
      <c r="E21" s="79">
        <v>0.20926968741357399</v>
      </c>
      <c r="F21" s="79">
        <v>0.20926968741357399</v>
      </c>
    </row>
    <row r="22" spans="1:8" ht="15.75" customHeight="1" x14ac:dyDescent="0.25">
      <c r="B22" s="24" t="s">
        <v>23</v>
      </c>
      <c r="C22" s="79">
        <v>0.4860537608828972</v>
      </c>
      <c r="D22" s="79">
        <v>0.4860537608828972</v>
      </c>
      <c r="E22" s="79">
        <v>0.4973113814357033</v>
      </c>
      <c r="F22" s="79">
        <v>0.4973113814357033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5.5099999999999996E-2</v>
      </c>
    </row>
    <row r="27" spans="1:8" ht="15.75" customHeight="1" x14ac:dyDescent="0.25">
      <c r="B27" s="24" t="s">
        <v>39</v>
      </c>
      <c r="C27" s="79">
        <v>5.9699999999999996E-2</v>
      </c>
    </row>
    <row r="28" spans="1:8" ht="15.75" customHeight="1" x14ac:dyDescent="0.25">
      <c r="B28" s="24" t="s">
        <v>40</v>
      </c>
      <c r="C28" s="79">
        <v>0.1207</v>
      </c>
    </row>
    <row r="29" spans="1:8" ht="15.75" customHeight="1" x14ac:dyDescent="0.25">
      <c r="B29" s="24" t="s">
        <v>41</v>
      </c>
      <c r="C29" s="79">
        <v>0.1353</v>
      </c>
    </row>
    <row r="30" spans="1:8" ht="15.75" customHeight="1" x14ac:dyDescent="0.25">
      <c r="B30" s="24" t="s">
        <v>42</v>
      </c>
      <c r="C30" s="79">
        <v>8.1900000000000001E-2</v>
      </c>
    </row>
    <row r="31" spans="1:8" ht="15.75" customHeight="1" x14ac:dyDescent="0.25">
      <c r="B31" s="24" t="s">
        <v>43</v>
      </c>
      <c r="C31" s="79">
        <v>6.5099999999999991E-2</v>
      </c>
    </row>
    <row r="32" spans="1:8" ht="15.75" customHeight="1" x14ac:dyDescent="0.25">
      <c r="B32" s="24" t="s">
        <v>44</v>
      </c>
      <c r="C32" s="79">
        <v>0.13070000000000001</v>
      </c>
    </row>
    <row r="33" spans="2:3" ht="15.75" customHeight="1" x14ac:dyDescent="0.25">
      <c r="B33" s="24" t="s">
        <v>45</v>
      </c>
      <c r="C33" s="79">
        <v>0.12710000000000002</v>
      </c>
    </row>
    <row r="34" spans="2:3" ht="15.75" customHeight="1" x14ac:dyDescent="0.25">
      <c r="B34" s="24" t="s">
        <v>46</v>
      </c>
      <c r="C34" s="79">
        <v>0.22439999999776483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0.64975614805178206</v>
      </c>
      <c r="D2" s="80">
        <v>0.64975614805178206</v>
      </c>
      <c r="E2" s="80">
        <v>0.68063643087345349</v>
      </c>
      <c r="F2" s="80">
        <v>0.6256959332717722</v>
      </c>
      <c r="G2" s="80">
        <v>0.62726746952326196</v>
      </c>
    </row>
    <row r="3" spans="1:15" ht="15.75" customHeight="1" x14ac:dyDescent="0.25">
      <c r="A3" s="5"/>
      <c r="B3" s="11" t="s">
        <v>118</v>
      </c>
      <c r="C3" s="80">
        <v>0.19731858483781112</v>
      </c>
      <c r="D3" s="80">
        <v>0.19731858483781112</v>
      </c>
      <c r="E3" s="80">
        <v>9.8416348788458827E-2</v>
      </c>
      <c r="F3" s="80">
        <v>0.15335684639014022</v>
      </c>
      <c r="G3" s="80">
        <v>0.15178531013865029</v>
      </c>
    </row>
    <row r="4" spans="1:15" ht="15.75" customHeight="1" x14ac:dyDescent="0.25">
      <c r="A4" s="5"/>
      <c r="B4" s="11" t="s">
        <v>116</v>
      </c>
      <c r="C4" s="81">
        <v>0.11121837608029583</v>
      </c>
      <c r="D4" s="81">
        <v>0.11121837608029583</v>
      </c>
      <c r="E4" s="81">
        <v>0.11121837608029583</v>
      </c>
      <c r="F4" s="81">
        <v>0.11121837608029583</v>
      </c>
      <c r="G4" s="81">
        <v>0.11121837608029583</v>
      </c>
    </row>
    <row r="5" spans="1:15" ht="15.75" customHeight="1" x14ac:dyDescent="0.25">
      <c r="A5" s="5"/>
      <c r="B5" s="11" t="s">
        <v>119</v>
      </c>
      <c r="C5" s="81">
        <v>4.1706891030110944E-2</v>
      </c>
      <c r="D5" s="81">
        <v>4.1706891030110944E-2</v>
      </c>
      <c r="E5" s="81">
        <v>0.10972884425779188</v>
      </c>
      <c r="F5" s="81">
        <v>0.10972884425779188</v>
      </c>
      <c r="G5" s="81">
        <v>0.10972884425779188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0.84359548450160782</v>
      </c>
      <c r="D8" s="80">
        <v>0.84359548450160782</v>
      </c>
      <c r="E8" s="80">
        <v>0.88406814300207692</v>
      </c>
      <c r="F8" s="80">
        <v>0.96407598072727274</v>
      </c>
      <c r="G8" s="80">
        <v>0.89223819291253936</v>
      </c>
    </row>
    <row r="9" spans="1:15" ht="15.75" customHeight="1" x14ac:dyDescent="0.25">
      <c r="B9" s="7" t="s">
        <v>121</v>
      </c>
      <c r="C9" s="80">
        <v>9.3398071498392299E-2</v>
      </c>
      <c r="D9" s="80">
        <v>9.3398071498392299E-2</v>
      </c>
      <c r="E9" s="80">
        <v>8.0096773997923171E-2</v>
      </c>
      <c r="F9" s="80">
        <v>1.9877855272727275E-2</v>
      </c>
      <c r="G9" s="80">
        <v>5.4891611420793809E-2</v>
      </c>
    </row>
    <row r="10" spans="1:15" ht="15.75" customHeight="1" x14ac:dyDescent="0.25">
      <c r="B10" s="7" t="s">
        <v>122</v>
      </c>
      <c r="C10" s="81">
        <v>4.6006346000000004E-2</v>
      </c>
      <c r="D10" s="81">
        <v>4.6006346000000004E-2</v>
      </c>
      <c r="E10" s="81">
        <v>2.1699460999999996E-2</v>
      </c>
      <c r="F10" s="81">
        <v>1.05376935E-2</v>
      </c>
      <c r="G10" s="81">
        <v>3.0638484000000001E-2</v>
      </c>
    </row>
    <row r="11" spans="1:15" ht="15.75" customHeight="1" x14ac:dyDescent="0.25">
      <c r="B11" s="7" t="s">
        <v>123</v>
      </c>
      <c r="C11" s="81">
        <v>1.7000097999999998E-2</v>
      </c>
      <c r="D11" s="81">
        <v>1.7000097999999998E-2</v>
      </c>
      <c r="E11" s="81">
        <v>1.4135622E-2</v>
      </c>
      <c r="F11" s="81">
        <v>5.5084705000000003E-3</v>
      </c>
      <c r="G11" s="81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0.62407766624999994</v>
      </c>
      <c r="D14" s="82">
        <v>0.59355650138799998</v>
      </c>
      <c r="E14" s="82">
        <v>0.59355650138799998</v>
      </c>
      <c r="F14" s="82">
        <v>0.38795445540499995</v>
      </c>
      <c r="G14" s="82">
        <v>0.38795445540499995</v>
      </c>
      <c r="H14" s="83">
        <v>0.35499999999999998</v>
      </c>
      <c r="I14" s="83">
        <v>0.14376119402985074</v>
      </c>
      <c r="J14" s="83">
        <v>0.11450746268656715</v>
      </c>
      <c r="K14" s="83">
        <v>9.2776119402985066E-2</v>
      </c>
      <c r="L14" s="83">
        <v>0.288539892312</v>
      </c>
      <c r="M14" s="83">
        <v>0.22194376754650003</v>
      </c>
      <c r="N14" s="83">
        <v>0.22037112745950002</v>
      </c>
      <c r="O14" s="83">
        <v>0.23050803873799999</v>
      </c>
    </row>
    <row r="15" spans="1:15" ht="15.75" customHeight="1" x14ac:dyDescent="0.25">
      <c r="B15" s="16" t="s">
        <v>68</v>
      </c>
      <c r="C15" s="80">
        <f>iron_deficiency_anaemia*C14</f>
        <v>0.34572890920155769</v>
      </c>
      <c r="D15" s="80">
        <f t="shared" ref="D15:O15" si="0">iron_deficiency_anaemia*D14</f>
        <v>0.32882067869443826</v>
      </c>
      <c r="E15" s="80">
        <f t="shared" si="0"/>
        <v>0.32882067869443826</v>
      </c>
      <c r="F15" s="80">
        <f t="shared" si="0"/>
        <v>0.21492047855679053</v>
      </c>
      <c r="G15" s="80">
        <f t="shared" si="0"/>
        <v>0.21492047855679053</v>
      </c>
      <c r="H15" s="80">
        <f t="shared" si="0"/>
        <v>0.19666424453873491</v>
      </c>
      <c r="I15" s="80">
        <f t="shared" si="0"/>
        <v>7.9641370754555171E-2</v>
      </c>
      <c r="J15" s="80">
        <f t="shared" si="0"/>
        <v>6.3435277868453821E-2</v>
      </c>
      <c r="K15" s="80">
        <f t="shared" si="0"/>
        <v>5.1396466010207108E-2</v>
      </c>
      <c r="L15" s="80">
        <f t="shared" si="0"/>
        <v>0.15984642236852792</v>
      </c>
      <c r="M15" s="80">
        <f t="shared" si="0"/>
        <v>0.12295324894257188</v>
      </c>
      <c r="N15" s="80">
        <f t="shared" si="0"/>
        <v>0.12208203183090657</v>
      </c>
      <c r="O15" s="80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0.44500000000000001</v>
      </c>
      <c r="D2" s="81">
        <v>0.44500000000000001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7.5999999999999998E-2</v>
      </c>
      <c r="D3" s="81">
        <v>0.16800000000000001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0.20699999999999999</v>
      </c>
      <c r="E4" s="81">
        <v>0.65200000000000002</v>
      </c>
      <c r="F4" s="81">
        <v>0.69900000000000007</v>
      </c>
      <c r="G4" s="81">
        <v>0</v>
      </c>
    </row>
    <row r="5" spans="1:7" x14ac:dyDescent="0.25">
      <c r="B5" s="43" t="s">
        <v>169</v>
      </c>
      <c r="C5" s="80">
        <f>1-SUM(C2:C4)</f>
        <v>0.27200000000000002</v>
      </c>
      <c r="D5" s="80">
        <f>1-SUM(D2:D4)</f>
        <v>0.18000000000000005</v>
      </c>
      <c r="E5" s="80">
        <f>1-SUM(E2:E4)</f>
        <v>0.34799999999999998</v>
      </c>
      <c r="F5" s="80">
        <f>1-SUM(F2:F4)</f>
        <v>0.30099999999999993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0.12805</v>
      </c>
      <c r="D2" s="144">
        <v>0.12422000000000001</v>
      </c>
      <c r="E2" s="144">
        <v>0.12050000000000001</v>
      </c>
      <c r="F2" s="144">
        <v>0.11689999999999999</v>
      </c>
      <c r="G2" s="144">
        <v>0.11342000000000001</v>
      </c>
      <c r="H2" s="144">
        <v>0.11005000000000001</v>
      </c>
      <c r="I2" s="144">
        <v>0.10679</v>
      </c>
      <c r="J2" s="144">
        <v>0.10364000000000001</v>
      </c>
      <c r="K2" s="144">
        <v>0.10059</v>
      </c>
      <c r="L2" s="144">
        <v>9.7659999999999997E-2</v>
      </c>
      <c r="M2" s="144">
        <v>9.486E-2</v>
      </c>
      <c r="N2" s="144">
        <v>9.2170000000000002E-2</v>
      </c>
      <c r="O2" s="144">
        <v>8.9580000000000007E-2</v>
      </c>
      <c r="P2" s="144">
        <v>8.7059999999999998E-2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3.5769999999999996E-2</v>
      </c>
      <c r="D4" s="144">
        <v>3.6249999999999998E-2</v>
      </c>
      <c r="E4" s="144">
        <v>3.6760000000000001E-2</v>
      </c>
      <c r="F4" s="144">
        <v>3.7269999999999998E-2</v>
      </c>
      <c r="G4" s="144">
        <v>3.7769999999999998E-2</v>
      </c>
      <c r="H4" s="144">
        <v>3.8290000000000005E-2</v>
      </c>
      <c r="I4" s="144">
        <v>3.8830000000000003E-2</v>
      </c>
      <c r="J4" s="144">
        <v>3.9379999999999998E-2</v>
      </c>
      <c r="K4" s="144">
        <v>3.9960000000000002E-2</v>
      </c>
      <c r="L4" s="144">
        <v>4.0529999999999997E-2</v>
      </c>
      <c r="M4" s="144">
        <v>4.1110000000000001E-2</v>
      </c>
      <c r="N4" s="144">
        <v>4.1689999999999998E-2</v>
      </c>
      <c r="O4" s="144">
        <v>4.2290000000000001E-2</v>
      </c>
      <c r="P4" s="144">
        <v>4.2910000000000004E-2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0.2379823224261054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8.3658639115023872E-2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0.12933034522616721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0.44500000000000001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0.68333333333333346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9.5489999999999995</v>
      </c>
      <c r="D13" s="143">
        <v>9.2140000000000004</v>
      </c>
      <c r="E13" s="143">
        <v>8.8170000000000002</v>
      </c>
      <c r="F13" s="143">
        <v>8.5619999999999994</v>
      </c>
      <c r="G13" s="143">
        <v>8.2569999999999997</v>
      </c>
      <c r="H13" s="143">
        <v>7.9889999999999999</v>
      </c>
      <c r="I13" s="143">
        <v>7.718</v>
      </c>
      <c r="J13" s="143">
        <v>7.4909999999999997</v>
      </c>
      <c r="K13" s="143">
        <v>7.2089999999999996</v>
      </c>
      <c r="L13" s="143">
        <v>7.109</v>
      </c>
      <c r="M13" s="143">
        <v>7.0469999999999997</v>
      </c>
      <c r="N13" s="143">
        <v>6.6070000000000002</v>
      </c>
      <c r="O13" s="143">
        <v>6.4779999999999998</v>
      </c>
      <c r="P13" s="143">
        <v>6.3730000000000002</v>
      </c>
    </row>
    <row r="14" spans="1:16" x14ac:dyDescent="0.25">
      <c r="B14" s="16" t="s">
        <v>170</v>
      </c>
      <c r="C14" s="143">
        <f>maternal_mortality</f>
        <v>0.25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0.25700000000000001</v>
      </c>
      <c r="E2" s="92">
        <f>food_insecure</f>
        <v>0.25700000000000001</v>
      </c>
      <c r="F2" s="92">
        <f>food_insecure</f>
        <v>0.25700000000000001</v>
      </c>
      <c r="G2" s="92">
        <f>food_insecure</f>
        <v>0.25700000000000001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0.25700000000000001</v>
      </c>
      <c r="F5" s="92">
        <f>food_insecure</f>
        <v>0.25700000000000001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6.1237299751346161E-2</v>
      </c>
      <c r="D7" s="92">
        <f>diarrhoea_1_5mo/26</f>
        <v>5.321878747923077E-2</v>
      </c>
      <c r="E7" s="92">
        <f>diarrhoea_6_11mo/26</f>
        <v>5.321878747923077E-2</v>
      </c>
      <c r="F7" s="92">
        <f>diarrhoea_12_23mo/26</f>
        <v>4.5822260379230768E-2</v>
      </c>
      <c r="G7" s="92">
        <f>diarrhoea_24_59mo/26</f>
        <v>4.5822260379230768E-2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0.25700000000000001</v>
      </c>
      <c r="F8" s="92">
        <f>food_insecure</f>
        <v>0.25700000000000001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0.56999999999999995</v>
      </c>
      <c r="E9" s="92">
        <f>IF(ISBLANK(comm_deliv), frac_children_health_facility,1)</f>
        <v>0.56999999999999995</v>
      </c>
      <c r="F9" s="92">
        <f>IF(ISBLANK(comm_deliv), frac_children_health_facility,1)</f>
        <v>0.56999999999999995</v>
      </c>
      <c r="G9" s="92">
        <f>IF(ISBLANK(comm_deliv), frac_children_health_facility,1)</f>
        <v>0.56999999999999995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6.1237299751346161E-2</v>
      </c>
      <c r="D11" s="92">
        <f>diarrhoea_1_5mo/26</f>
        <v>5.321878747923077E-2</v>
      </c>
      <c r="E11" s="92">
        <f>diarrhoea_6_11mo/26</f>
        <v>5.321878747923077E-2</v>
      </c>
      <c r="F11" s="92">
        <f>diarrhoea_12_23mo/26</f>
        <v>4.5822260379230768E-2</v>
      </c>
      <c r="G11" s="92">
        <f>diarrhoea_24_59mo/26</f>
        <v>4.5822260379230768E-2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0.25700000000000001</v>
      </c>
      <c r="I14" s="92">
        <f>food_insecure</f>
        <v>0.25700000000000001</v>
      </c>
      <c r="J14" s="92">
        <f>food_insecure</f>
        <v>0.25700000000000001</v>
      </c>
      <c r="K14" s="92">
        <f>food_insecure</f>
        <v>0.25700000000000001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0.96</v>
      </c>
      <c r="I17" s="92">
        <f>frac_PW_health_facility</f>
        <v>0.96</v>
      </c>
      <c r="J17" s="92">
        <f>frac_PW_health_facility</f>
        <v>0.96</v>
      </c>
      <c r="K17" s="92">
        <f>frac_PW_health_facility</f>
        <v>0.96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0.59799999999999998</v>
      </c>
      <c r="M23" s="92">
        <f>famplan_unmet_need</f>
        <v>0.59799999999999998</v>
      </c>
      <c r="N23" s="92">
        <f>famplan_unmet_need</f>
        <v>0.59799999999999998</v>
      </c>
      <c r="O23" s="92">
        <f>famplan_unmet_need</f>
        <v>0.59799999999999998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6.4998339163207824E-2</v>
      </c>
      <c r="M24" s="92">
        <f>(1-food_insecure)*(0.49)+food_insecure*(0.7)</f>
        <v>0.54397000000000006</v>
      </c>
      <c r="N24" s="92">
        <f>(1-food_insecure)*(0.49)+food_insecure*(0.7)</f>
        <v>0.54397000000000006</v>
      </c>
      <c r="O24" s="92">
        <f>(1-food_insecure)*(0.49)+food_insecure*(0.7)</f>
        <v>0.54397000000000006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2.7856431069946209E-2</v>
      </c>
      <c r="M25" s="92">
        <f>(1-food_insecure)*(0.21)+food_insecure*(0.3)</f>
        <v>0.23313</v>
      </c>
      <c r="N25" s="92">
        <f>(1-food_insecure)*(0.21)+food_insecure*(0.3)</f>
        <v>0.23313</v>
      </c>
      <c r="O25" s="92">
        <f>(1-food_insecure)*(0.21)+food_insecure*(0.3)</f>
        <v>0.23313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2.6634060333251875E-2</v>
      </c>
      <c r="M26" s="92">
        <f>(1-food_insecure)*(0.3)</f>
        <v>0.22289999999999999</v>
      </c>
      <c r="N26" s="92">
        <f>(1-food_insecure)*(0.3)</f>
        <v>0.22289999999999999</v>
      </c>
      <c r="O26" s="92">
        <f>(1-food_insecure)*(0.3)</f>
        <v>0.22289999999999999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0.88051116943359409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2020-03-24T06:48:26Z</dcterms:modified>
</cp:coreProperties>
</file>