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909DEC00-9B8F-49A9-9429-4D457532FE31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6" i="2" s="1"/>
  <c r="A34" i="2"/>
  <c r="G16" i="2"/>
  <c r="H16" i="2"/>
  <c r="I16" i="2" s="1"/>
  <c r="G17" i="2"/>
  <c r="H17" i="2"/>
  <c r="G18" i="2"/>
  <c r="H18" i="2"/>
  <c r="I18" i="2" s="1"/>
  <c r="G19" i="2"/>
  <c r="H19" i="2"/>
  <c r="I19" i="2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C7" i="51" s="1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H7" i="2"/>
  <c r="H8" i="2"/>
  <c r="H9" i="2"/>
  <c r="H10" i="2"/>
  <c r="H11" i="2"/>
  <c r="H12" i="2"/>
  <c r="I12" i="2" s="1"/>
  <c r="H13" i="2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4" i="2"/>
  <c r="I24" i="2"/>
  <c r="I22" i="2"/>
  <c r="I29" i="2"/>
  <c r="A3" i="2"/>
  <c r="A24" i="2"/>
  <c r="A18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I15" i="2"/>
  <c r="I14" i="2"/>
  <c r="I13" i="2"/>
  <c r="I11" i="2"/>
  <c r="I10" i="2"/>
  <c r="I9" i="2"/>
  <c r="I8" i="2"/>
  <c r="I7" i="2"/>
  <c r="I6" i="2"/>
  <c r="I4" i="2"/>
  <c r="I3" i="2"/>
  <c r="I2" i="2"/>
  <c r="C6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3F9FEBD4-EE9D-4F7B-A43B-85D9A1C0810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6F6A84E4-768D-4C78-A7CA-7F9B11ED9E1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D635DC2E-62D2-4AAE-8E5B-798FDF4D81FA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FED0F0FF-F992-47A0-9A43-9377AFD81671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14FDF609-36AE-442F-BB23-BFB05978260C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D93BC6C7-C8EB-400B-B474-DEC6C2A36D9D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F9BAF7D9-E448-44EE-AEFA-7E9041221706}">
      <text>
        <r>
          <rPr>
            <sz val="9"/>
            <color indexed="81"/>
            <rFont val="Tahoma"/>
            <charset val="1"/>
          </rPr>
          <t>Source: WHO Global Health Observatory (Region level)</t>
        </r>
      </text>
    </comment>
    <comment ref="C16" authorId="0" shapeId="0" xr:uid="{2D841985-6505-4DE2-8BC6-8FCB886163A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215563D3-C45B-40A4-B977-18CB70FCD4D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BAC6942E-54D4-4678-BDE0-26ECB3A4EC6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B819DD4D-3CEC-43F6-88DF-86F23DF34625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3C0B2C4E-2537-4ADA-B1B5-974E8CC525D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46A37F51-956C-4595-9D64-8113BEE27EB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1EB694AF-34C5-43B4-8365-7648ABC37E5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3BD9CC7E-6EA3-4547-BD4F-FE3BFFECAD2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E32741AA-4E5A-46D4-9960-5FD24FBC7C7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1D47D967-006B-4BF9-BC14-1C6A14DD3E5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10019E49-2DF7-448B-97E1-5CC8CC69D6A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B9EF8C3E-8A3B-4A17-A464-AAC2FD03324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D1E80023-490A-4C63-B07A-AA0DE6BE2B9B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8553EEF4-4273-454D-835E-DA4CC1A5CD15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09091385-FDA5-4FAC-8BC8-58A932B3425B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BCA8F4D7-C1F4-495A-811A-0013E809D748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EDA84C27-FE1B-4297-9325-6F2ED2DF654A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47EA143D-F44C-4E49-8AF7-5E6A7585DF44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DE054DBE-E965-44A3-9957-D0C28A410485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39A4C8F5-2B78-4F42-947B-1BBBF7F71902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99E1AD17-786F-46C1-AA98-447691FBF40E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0D673C64-3291-4E68-8677-0F622A11607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FB1B72C1-9027-4969-969B-92BC68E40A5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75562378-1D3C-412A-B852-533115F6FF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49F3ECAD-3E9A-4629-87DB-AB87D745A2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8DBFEC50-F59D-46D4-8383-1655A2C74BE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7E08772A-BD69-4E84-A279-6B031D3F9C40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1D68FE57-F6EE-4BD9-BCD3-2086C678DE4D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81910BE3-0764-4EEC-B136-EBA3912419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E6A72A19-9CF9-4DE7-8A7C-AFD52E59E7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4A195010-0CF5-4305-A16F-81D095A206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0553F1DC-A7DA-44C9-9137-E80FA82B06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D1194C99-BAC8-4D95-99B4-50BD169B1F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19C77E59-5798-4C2C-B0D4-F64507B092B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029E8631-8D1E-43DD-A3B7-2D96E458F8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26BEC790-1237-40B5-8F10-72D3324C38E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2430A40C-BB0A-4419-BB43-F6677CAEFC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01CFBD91-61BD-410A-BE97-958C2B2743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22B53471-7106-4D03-8544-EEAE0B95C9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E84CB5E3-6717-41EB-8E79-9A0B43AE9F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FB4F8A6C-0F57-40AF-A4A2-CAF2DC0088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1FE09183-30E4-437C-9289-3031A8DB76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763E5340-63C9-4980-BD31-6F08E8DE54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4A33402A-CF60-47AC-8E2D-712DDEACE51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0292D99D-BA1E-4737-BEB8-A13BA24F269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C917A266-F024-4636-88D3-4C7C34CF6A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527AEEB5-634E-449F-89F4-1C0B21307A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B86B9571-A154-4A8F-8245-801D8457731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1143EC88-7D10-482B-B4C6-0A07992AC8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9D2F88B6-F915-435E-B3FA-34F2D4C656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8E2D52FC-9A26-4B07-9739-8365657E90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9053168C-6F70-4171-942F-7CC10A1E771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6D96EB1F-8947-46FB-94BB-47B2EF259F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567DCF5E-1128-4644-97D5-7BE63F451E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F7D7E99C-2867-4BCF-A459-FCED6A42D4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028BB7EA-6C6C-4012-8C1D-8309B9C577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118D2533-47D6-45E4-9628-84E1B0DED9E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80DB9121-752E-43EF-92E5-8262D31FCC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E516A870-44C8-419A-B356-7C6A013E7C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D449C4BE-C642-4E6A-AB44-AD7E3FD63ED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E95D3305-5EF6-4F2A-B8C6-5136A7893A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69752489-0915-4744-AC54-FA1799EE24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019B65FB-2F99-46FB-9FEC-CCFDC507A2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A4EDC719-4737-4813-BF7C-BF5E7A9BD6C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00705AD1-D690-460B-A75B-A1DCAB6481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2C18A563-CE2D-4CAA-9E1A-B946782676A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9B02D595-C953-4A78-947C-43AB3EF8C2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E0C681F3-DBB7-4DB1-923A-67508E07EB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B50E2561-4825-4A39-9115-F94D6B29B4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EB3E68E4-959E-41DC-B484-A3D62274F56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58812D9F-697B-4362-9061-DB9F71B0D4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04A296F5-4F1F-4E64-AC03-235DF3B6169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2B10EA8F-0EBC-44D5-82A3-FFCAF3D3FC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4F4A9AA8-1D50-4EF9-9086-C4BB16F562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52479075-B3FC-4134-9C9B-85CFB51CF9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EC67F3A7-5EA6-4753-B910-E3155FB8E29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10E9D19C-BDF8-4D69-8964-9AAE73440A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47019221-4792-4A23-9C77-82ECAE2F33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1C6148FB-770A-43D2-87C2-7943DD48B9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B585451F-8AA1-42BC-99A6-62951762F0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6D66DC1B-4DF1-44F2-96A6-D1A36DD108C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DE744439-C415-4241-8E49-FA219CB8FA8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27F0CD47-6D56-4265-9E0E-7073A794FB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AE599565-E860-4A0E-89F6-A10A56B3C5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0C65BCDC-948D-4F2F-AFD1-C2709B4B34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74AD3393-19F0-4EAB-B889-8D0A5EF762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1BA45FB8-C934-4C5A-A3FB-34775B2EE5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EC0457B6-5B3A-46DD-93BC-2EFF1911F08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96730D82-A294-4F84-BDAF-D50402D6C8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DCF171AB-D4B8-411D-A193-2666E1E97FB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63C56158-23BB-4DB5-B2D8-386E88515B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2394E026-B7D2-4C2D-9F89-63C895F28E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DAEB16F1-6122-4A2E-8273-1075A7BE66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64FD3AB8-236A-4AB1-ACD8-56EF1F8C61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5D87EB6F-D454-48AE-9D65-689AAE895B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976D1A20-60AB-471B-8C54-25ED0178CD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72BF79AD-BC00-4358-A92D-EE7D2CB003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D60A0C77-8D82-440C-943B-9785CB22DC8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5AFE6AE1-B226-4F58-A538-51409340C3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5AC381D6-5F86-4BF8-9BFC-0313763379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CAB657A2-CAA7-4BF5-94E5-293E01A0DE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06378F93-B9B6-4653-825A-8D6D7F2704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84F8FCCD-7ED6-4AEE-A641-B627FEE89BB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70E2E738-FE10-41E1-AA5C-6A5858721F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2F4621E3-01EC-4594-A92E-A1915AE1217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EAE08A09-0565-4AD4-986E-75A12AA9834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0171957F-F4D4-43E0-BABF-9DA8829EB04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E316DE95-40A4-42C2-A3B8-42BBC8A4843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09A6DED4-BA97-441B-8E71-8CB11F9DCA4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B4977B88-4FBF-46A1-924E-D4BF943AF80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7EE2C9C5-F2FC-4011-8CFC-B9173083579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AAC9F5C6-BE90-432E-89E0-D55BF66249C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BB32928E-698F-4579-8913-BD2956E8BF8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ECAB8990-E18A-4DE3-A492-CCE0DE6C72A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3A718F8D-3EEB-41A5-91B6-D811A105540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F1A987E2-9BFB-4A3F-A383-A3C184E0953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B2EEDEBE-ED91-4724-987C-5E903B3345F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0CD68D1F-C503-4427-99C7-2116C338E86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66DAE432-45DA-4EAF-8FF3-B7010B9971E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48AECDA7-6929-4061-88F7-B1BEC494AF5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37AE8163-DD22-483B-B0BC-F997D765B44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31CDAC4A-AEE3-4E39-94CB-22AE3793812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6D3B9597-0C71-401B-AA80-7936CA18829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3B05F23F-F6ED-466E-BF79-A48D764BCCB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BA192D65-9A95-4C31-9119-D4671AED552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3B952857-06B2-433F-9586-02056DEFC60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FBC1ED20-BBAB-4589-9F95-B7DC6D39D35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AC462822-8A30-421E-95BD-9AF322CB90E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FD1EC448-F237-4DD7-A3E4-BEFCA02C4CB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2D68F8BB-1A85-4A02-A773-04704BF0F52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BC814FA9-A428-4B44-86B5-DA670BBD34D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41385997-CAF7-495C-AF6F-3D803B11DEC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0013AA07-9213-47BC-9E30-BED4FE5954B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C678026B-8E75-4EF1-84B9-44ACC93DAAC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E7A2AC88-5421-4FB6-AF4D-04E47A67C03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032F8CF2-4E43-4AE7-9DD5-ED39E665FE4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860D85D0-7252-484E-905D-B8B35240E56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C3A7D66F-6131-485B-A694-0023338FEEF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CA6DEF50-7F55-458F-AACA-D04C50AA31B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F57A3273-39D7-4E19-B53A-DAC44DAE558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A9EF459E-1338-43AC-BAC5-D4720C261CD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1BEEED74-55C7-4E7F-B831-13A70CCFB96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10D1556D-2AA6-45EA-A795-104758B17B8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3F393AE6-3500-4974-9626-36277E5538A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6A48B965-93D9-4E76-80A3-740D9FA4372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7C13A92A-84F3-47F8-9269-4E87796413D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77D00FB3-99E8-41CA-A14F-37E1735B071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D8C7C147-B42C-401E-B143-E4396E48429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8494D966-5319-42BB-804E-27DE3E90D25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8DE353A7-4043-45CF-82B1-3426EF6471C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3E4A9422-E5AB-490F-8D36-BD2B7935E2DE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40CE07E8-5821-4D00-940D-7AB2619357A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CBEB9ADA-0960-40EF-9C3C-C9C58F7B3EB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90A056E3-3EB3-4BAA-8211-CA48B56F343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4B46E095-8173-408D-919D-FDFA25AF743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68298FB3-2627-4DC1-9D00-D8756151776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1AF3C00D-2134-4F6A-A008-30239B1586D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20978C73-17AC-4D00-BCAE-6CF51C61D27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9F2F5AC5-C2B5-4CD2-B824-2A310FFD52A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7E370D90-38F7-4FB6-8800-743FE05799F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84513A77-2938-44DF-A3D0-0D645D78062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5BF9C563-AF98-4EE2-B066-2BCD4077BA2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F90B5310-5DAB-4F6B-8EC7-40B36D9A7DA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A6F02752-79FF-4928-821A-9E780369A2E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8D332D7C-2C3C-4065-95ED-21E14457BF0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2B812BAD-B462-41F4-99F9-88C08195620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C808DC40-8179-4411-86D3-5B4A7DC158E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1BB157FE-A5F9-44F6-8444-7EC06EAC55E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2FC57D6F-ABCA-4478-AC69-F9F5ABBF301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8082DC90-60B9-44C0-B4B9-FADCDBA7721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77BD9914-E6C7-4AE5-B3D4-CF24FCF4065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04766882-003D-4C6D-B7D1-9461E51929B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A82D274C-35B4-4AE1-8BEA-50C6096418E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19428F67-1424-4E44-A763-9ECB4273C00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4607582C-AE72-4D5A-9190-C596609E5D9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33CEEF75-44A8-4299-AA03-7824BD94E42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192806F3-C1C7-4B1F-B006-9B81722B301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12BEEC5C-0797-4365-A829-4A7A7FD1E4A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ED2D156E-C7EE-4AD7-819A-0BAB678B579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2E512708-CFEA-4033-86E8-2887FA14902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358A2341-EB35-468B-BD7F-542586001E4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57E7456B-D06F-4526-B7CB-FE2DE53DE8F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FED58A04-7077-41D5-AC56-D6130391427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62E01891-0D70-4D8C-8ECB-A90F206691F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FA80AB18-DD0C-4FD2-929A-75EF773D803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38D6E23E-5EBB-465F-A8BB-755C9AA2A29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3E7DE63B-AF22-4A07-8726-A07C6761914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24A338C6-9052-4CDD-B353-A7E19A29F11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CF701C81-CBEC-49E1-B819-44613170D1C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5C5A6FA5-9B22-4E53-B6E1-F8FBF9BB7D5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DD2BED8A-09A3-4A2F-92BF-EE9E0D4C1BC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CDD569C4-5A48-4151-B30A-3294A04414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50C1DE57-C401-4F61-9852-8A6F4076528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8DF31809-08B8-4DF0-B7B4-4551C221FF1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3AF6A13D-D354-4068-BDE5-5938BE1A7EB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E733FC60-BBD8-4912-86BD-42E46B196D9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A4ECEBFE-73B5-4C02-AA9F-FA240DAC59D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95261E39-5261-4990-B443-7F9F690DAF0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E625BFEB-D602-4137-913C-30BB743D626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80154C2F-3F04-421A-9999-CE816610631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5A2E930C-DF42-4C51-AA28-671F726E9E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6AE1CF42-63F3-4826-AEE8-DE761AC970C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EB0EB1B6-5860-40EF-B939-58D65D2128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25052DA1-AD90-4C4D-8E64-6848C95F0A4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E18ED929-AAF2-4B57-9570-EEC0862289E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1B2355D1-FD25-4084-8C16-846AEBCAA83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3E6C7B4A-55AB-4E56-B9F0-66C05AEBC581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91C274C5-243A-4634-A774-B601FCBCDA29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7A59286C-5476-4DC3-B870-CE401AF6234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98C1B92E-F315-4101-8D51-0FCCCE0BA02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6321773A-8367-4FAD-B6C7-1C0CB510A6D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4BFB9970-C300-4515-98B1-B51283BFE77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BE1F3753-4F7A-44F5-A505-F63AA8D407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286EF337-FCB9-4AEB-BB54-66097B6ED3D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982F583C-52A4-4547-966D-27244B98E4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4CEFEA3E-9FF7-4CCB-AF0C-29A9B7AE8A5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FB536751-B8D9-4DFD-A459-3C78AD0CED1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2537352B-31E1-4D9A-BFB1-D1B3DF057F7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67D4F087-665E-45EF-946D-8B275BB4E3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C0F704B8-7283-4683-AE96-F9B651DCB6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9B29DAF6-C0A7-44DB-A8CF-3AF3D0C10E7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68EF9F91-60F6-46B0-81BC-7BD27E3F05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1EE72246-4A1F-4D76-9BDE-A8AE675D4E3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734E7298-0BF7-4AE7-A5DC-1E316F443B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8A2DF56D-AC56-4878-873B-A5BB7AD348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BE303481-739B-4896-AECF-D5A1B807F7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338B502B-B3BC-4B23-BC03-62620518AEF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FAA4E399-693E-4157-8D00-2470670DE82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DDC9C30B-A553-45E2-8C79-DB8A96EE79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C11CC54D-DB8E-4B2B-AAA5-03DAAA9BABD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26E1B4B6-FB8C-4D07-8E44-08478F66085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B38643EA-F28A-4D5B-BA8F-65F1C5065A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60520BEF-AEC7-4CFA-9B59-CEC288F3165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3FE81025-FB37-44B0-AB89-C3C00AFC5F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4B67AE74-8711-4E88-98CB-4227686CA5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0C327748-7A9A-46E4-97E1-DAF4D06D09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A34DB1FB-C99F-4C97-B268-F17D94099E9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4022949A-D511-4901-8A0D-8686A9B985C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81F0D281-35D3-48E9-996E-C7412E18087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3E7128A3-25FC-4C5E-AD8A-5C01F117DF8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45EA79D4-9880-4E96-A82F-D0B4345855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42EC0CD9-816F-4FB5-95EB-1AD117CCBC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DBB79349-BF5D-409C-BA05-4B0D8F23E9A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F2964573-66EB-444F-85EB-C776FB75959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F9E11DAB-C247-4160-B8AE-AE428B3DD2A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16C0D738-6AEB-40E4-9E31-1B44BDF1D1D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9539C787-E945-4ACE-B21F-1430B9C22DA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4764E4A3-E2B1-48F7-B3B7-25B53325B24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A1C0A4FC-1C8C-4679-85E6-2C3E5F3C897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FF7F3688-CADB-47CF-BAFE-0580D9D12A1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ED48E0C1-364B-4BD6-B8FB-9731FAD7DAF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1DA60EBA-18A6-4FD1-945B-ED7390456BF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26B706B4-EDE3-435C-B754-F1D37C098D2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305AB73A-6E4E-46A5-A5F2-3079DED48B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45537B10-542F-40E8-AE03-5E0B50AD474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C4BF80A6-B6DF-4755-A733-C75AE0ABE27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EE76B4DA-B4DC-4525-A164-078693CB40B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9C9D9F25-BAF6-4646-A4AC-87FE05B8BA4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054498CB-634A-416B-82FE-3876B9306012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E56625D4-1E9B-456D-916F-C02A49A9B414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7E4CA269-5434-48BC-A94C-2D755218AEB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CF272451-05E8-432C-950B-BB38FC92525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C105359A-8F1A-4691-9175-0FF8A2A3FD3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36E7CB81-DB95-453E-99B1-10C29B0DCAA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4FF188DC-F847-4324-BCB2-C16CF4FD4A6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F490C37B-5532-4177-A6A6-E912B53D991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602CC784-58AE-43F2-9C8C-BCC09204513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2EFCED52-3DA9-48FF-B37F-A7AB91D63B0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BA4596E2-0E13-4CAC-B3F1-4635C58C366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F33875A8-109D-48BA-9EEB-0C03E6EFAE2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8936680C-4AE8-4F18-867D-30618A0C1CA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4C7E9D26-5D0A-4194-884E-8FAEEE9C412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4A56DCEA-409A-4034-A6D3-7AEEA7B7373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B0FD6796-7299-4549-8109-8526FC89432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5BA375C0-D789-42F7-B5A3-E5390F78B60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88BDC69C-42BC-4FB1-99CD-FBADFD1F0E5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489E4AAB-29C1-4A63-83A2-798A6D050BD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95666B8D-DE44-4ABE-808E-72648C7A5B3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0EE361A6-8179-4006-A977-34B35A81C72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78019B3A-FA94-4F98-9B17-438FA27DF0D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DA93ED63-CA22-4AA6-BCB2-8BE6C4970DF6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033ADC63-AF3B-4907-958F-587B8604DE00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F73ED9A1-6805-4C8A-9980-B0DB3195BB71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18A9D4F6-EC3A-446F-B330-24068107F6D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59027F66-A049-4A33-837D-BDECC522612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B4A63AB0-2D20-4399-B3CA-4CE5F227CA7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CD4A2875-FE58-4C42-9CDB-5C35B5CD71D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8D2E8B27-E81A-44C1-A571-698C51C2C7F8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91F06387-565D-4BEF-A9EC-99034A0DCD0C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E3AAC1E3-1459-46D3-91B6-89D749091A6F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2F7C2B23-2DAD-4756-92EB-BD4A47AB7B86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693CBE89-DFA2-4954-BD5C-6D9B94A8EEE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EC2D7CA1-E20A-4075-A86B-7F60009402B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1514F13C-10E7-4727-A130-77BC8FFD78C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6A82BA84-E8D5-4B5E-8F8F-240F49AD4CD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B864FFEC-0361-4466-86FA-F15C8521429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8D7047C4-C78E-42EB-A275-4AE073AF22F5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51113504-AA75-49D7-A218-D73613256EB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3AA60669-0F46-4CE8-AA9B-DD98CFF5946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5F9D197C-4214-423D-8C72-649DB192C1E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81A21F1C-A70A-43E2-BF9B-B60474A04AB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3C28ED24-2554-4B57-A7B1-0DBFDF4252B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04ED966E-4D76-4759-9140-B9B0EEDBFA4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BE7202E7-77A0-407A-8F3E-D7FD8DF061D8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81741CC6-2679-4A72-9F00-99BAFA7814AB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B3F71F03-CC55-4237-BE6C-969F43B4F9E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39142CB1-3DCE-4BD4-9557-0A0DBDF437E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D27E0E3A-F61C-45C9-8033-2D86B2CE89E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DEE883FD-83CD-4959-BBCB-07F8F604011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C7A22A64-60D0-4382-B797-D05467BE895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73A69874-8F47-475C-B31B-E1ADFE426B1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A1BFF0C9-0DAD-4B04-9B88-F01A36AECA7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D8A66CA9-6BA0-43EE-9CA8-2660EE705434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7D4DA7A7-15D7-49B8-8FD4-11DE37B6D4E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52618512-FF68-4E5A-B433-05B2653A391B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663A7C84-8D0A-47DE-8BB5-0544BC3E6F9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<sst xmlns="http://schemas.openxmlformats.org/spreadsheetml/2006/main" count="1102" uniqueCount="271">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</sst>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887066</v>
      </c>
    </row>
    <row r="8" spans="1:3" ht="15" customHeight="1" x14ac:dyDescent="0.25">
      <c r="B8" s="7" t="s">
        <v>106</v>
      </c>
      <c r="C8" s="70">
        <v>0.06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0.91188728330000002</v>
      </c>
    </row>
    <row r="11" spans="1:3" ht="15" customHeight="1" x14ac:dyDescent="0.25">
      <c r="B11" s="7" t="s">
        <v>108</v>
      </c>
      <c r="C11" s="70">
        <v>0.66099999999999992</v>
      </c>
    </row>
    <row r="12" spans="1:3" ht="15" customHeight="1" x14ac:dyDescent="0.25">
      <c r="B12" s="7" t="s">
        <v>109</v>
      </c>
      <c r="C12" s="70">
        <v>0.32500000000000001</v>
      </c>
    </row>
    <row r="13" spans="1:3" ht="15" customHeight="1" x14ac:dyDescent="0.25">
      <c r="B13" s="7" t="s">
        <v>110</v>
      </c>
      <c r="C13" s="70">
        <v>0.249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0.1489</v>
      </c>
    </row>
    <row r="24" spans="1:3" ht="15" customHeight="1" x14ac:dyDescent="0.25">
      <c r="B24" s="20" t="s">
        <v>102</v>
      </c>
      <c r="C24" s="71">
        <v>0.65529999999999999</v>
      </c>
    </row>
    <row r="25" spans="1:3" ht="15" customHeight="1" x14ac:dyDescent="0.25">
      <c r="B25" s="20" t="s">
        <v>103</v>
      </c>
      <c r="C25" s="71">
        <v>0.1857</v>
      </c>
    </row>
    <row r="26" spans="1:3" ht="15" customHeight="1" x14ac:dyDescent="0.25">
      <c r="B26" s="20" t="s">
        <v>104</v>
      </c>
      <c r="C26" s="71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0.44</v>
      </c>
    </row>
    <row r="30" spans="1:3" ht="14.25" customHeight="1" x14ac:dyDescent="0.25">
      <c r="B30" s="30" t="s">
        <v>76</v>
      </c>
      <c r="C30" s="73">
        <v>0.10199999999999999</v>
      </c>
    </row>
    <row r="31" spans="1:3" ht="14.25" customHeight="1" x14ac:dyDescent="0.25">
      <c r="B31" s="30" t="s">
        <v>77</v>
      </c>
      <c r="C31" s="73">
        <v>0.115</v>
      </c>
    </row>
    <row r="32" spans="1:3" ht="14.25" customHeight="1" x14ac:dyDescent="0.25">
      <c r="B32" s="30" t="s">
        <v>78</v>
      </c>
      <c r="C32" s="73">
        <v>0.34299999999999997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11.8</v>
      </c>
    </row>
    <row r="38" spans="1:5" ht="15" customHeight="1" x14ac:dyDescent="0.25">
      <c r="B38" s="16" t="s">
        <v>91</v>
      </c>
      <c r="C38" s="75">
        <v>20.5</v>
      </c>
      <c r="D38" s="17"/>
      <c r="E38" s="18"/>
    </row>
    <row r="39" spans="1:5" ht="15" customHeight="1" x14ac:dyDescent="0.25">
      <c r="B39" s="16" t="s">
        <v>90</v>
      </c>
      <c r="C39" s="75">
        <v>23</v>
      </c>
      <c r="D39" s="17"/>
      <c r="E39" s="17"/>
    </row>
    <row r="40" spans="1:5" ht="15" customHeight="1" x14ac:dyDescent="0.25">
      <c r="B40" s="16" t="s">
        <v>171</v>
      </c>
      <c r="C40" s="75">
        <v>0.25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1.89E-2</v>
      </c>
      <c r="D45" s="17"/>
    </row>
    <row r="46" spans="1:5" ht="15.75" customHeight="1" x14ac:dyDescent="0.25">
      <c r="B46" s="16" t="s">
        <v>11</v>
      </c>
      <c r="C46" s="71">
        <v>6.59E-2</v>
      </c>
      <c r="D46" s="17"/>
    </row>
    <row r="47" spans="1:5" ht="15.75" customHeight="1" x14ac:dyDescent="0.25">
      <c r="B47" s="16" t="s">
        <v>12</v>
      </c>
      <c r="C47" s="71">
        <v>0.14319999999999999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0.77200000000000002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2.7318871891574998</v>
      </c>
      <c r="D51" s="17"/>
    </row>
    <row r="52" spans="1:4" ht="15" customHeight="1" x14ac:dyDescent="0.25">
      <c r="B52" s="16" t="s">
        <v>125</v>
      </c>
      <c r="C52" s="76">
        <v>1.7801117931899999</v>
      </c>
    </row>
    <row r="53" spans="1:4" ht="15.75" customHeight="1" x14ac:dyDescent="0.25">
      <c r="B53" s="16" t="s">
        <v>126</v>
      </c>
      <c r="C53" s="76">
        <v>1.7801117931899999</v>
      </c>
    </row>
    <row r="54" spans="1:4" ht="15.75" customHeight="1" x14ac:dyDescent="0.25">
      <c r="B54" s="16" t="s">
        <v>127</v>
      </c>
      <c r="C54" s="76">
        <v>0.95160264496899993</v>
      </c>
    </row>
    <row r="55" spans="1:4" ht="15.75" customHeight="1" x14ac:dyDescent="0.25">
      <c r="B55" s="16" t="s">
        <v>128</v>
      </c>
      <c r="C55" s="76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0.50650108886673595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56.337138300604238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39.842199870999643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387.87092573663659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5.8691064570772795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1.4416655854815357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1.4416655854815357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1.4416655854815357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1.4416655854815357</v>
      </c>
      <c r="E13" s="86" t="s">
        <v>202</v>
      </c>
    </row>
    <row r="14" spans="1:5" ht="15.75" customHeight="1" x14ac:dyDescent="0.25">
      <c r="A14" s="11" t="s">
        <v>187</v>
      </c>
      <c r="B14" s="85">
        <v>1.6E-2</v>
      </c>
      <c r="C14" s="85">
        <v>0.95</v>
      </c>
      <c r="D14" s="86">
        <v>12.974499314795553</v>
      </c>
      <c r="E14" s="86" t="s">
        <v>202</v>
      </c>
    </row>
    <row r="15" spans="1:5" ht="15.75" customHeight="1" x14ac:dyDescent="0.25">
      <c r="A15" s="11" t="s">
        <v>209</v>
      </c>
      <c r="B15" s="85">
        <v>1.6E-2</v>
      </c>
      <c r="C15" s="85">
        <v>0.95</v>
      </c>
      <c r="D15" s="86">
        <v>12.974499314795553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0.68126511469090134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0.50900000000000001</v>
      </c>
      <c r="C18" s="85">
        <v>0.95</v>
      </c>
      <c r="D18" s="87">
        <v>8.9498000901640609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8.9498000901640609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8.9498000901640609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69.283092298354532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22.370086288750748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4.2557875816009592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18.535649720195963</v>
      </c>
      <c r="E24" s="86" t="s">
        <v>202</v>
      </c>
    </row>
    <row r="25" spans="1:5" ht="15.75" customHeight="1" x14ac:dyDescent="0.25">
      <c r="A25" s="52" t="s">
        <v>87</v>
      </c>
      <c r="B25" s="85">
        <v>0.24199999999999999</v>
      </c>
      <c r="C25" s="85">
        <v>0.95</v>
      </c>
      <c r="D25" s="86">
        <v>18.53868085095484</v>
      </c>
      <c r="E25" s="86" t="s">
        <v>202</v>
      </c>
    </row>
    <row r="26" spans="1:5" ht="15.75" customHeight="1" x14ac:dyDescent="0.25">
      <c r="A26" s="52" t="s">
        <v>137</v>
      </c>
      <c r="B26" s="85">
        <v>1.6E-2</v>
      </c>
      <c r="C26" s="85">
        <v>0.95</v>
      </c>
      <c r="D26" s="86">
        <v>5.1342029130726594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7.0543627268899343</v>
      </c>
      <c r="E27" s="86" t="s">
        <v>202</v>
      </c>
    </row>
    <row r="28" spans="1:5" ht="15.75" customHeight="1" x14ac:dyDescent="0.25">
      <c r="A28" s="52" t="s">
        <v>84</v>
      </c>
      <c r="B28" s="85">
        <v>0.21100000000000002</v>
      </c>
      <c r="C28" s="85">
        <v>0.95</v>
      </c>
      <c r="D28" s="86">
        <v>0.96717837740315582</v>
      </c>
      <c r="E28" s="86" t="s">
        <v>202</v>
      </c>
    </row>
    <row r="29" spans="1:5" ht="15.75" customHeight="1" x14ac:dyDescent="0.25">
      <c r="A29" s="52" t="s">
        <v>58</v>
      </c>
      <c r="B29" s="85">
        <v>0.50900000000000001</v>
      </c>
      <c r="C29" s="85">
        <v>0.95</v>
      </c>
      <c r="D29" s="86">
        <v>109.78567093836928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1.2514852015075353</v>
      </c>
      <c r="E30" s="86" t="s">
        <v>202</v>
      </c>
    </row>
    <row r="31" spans="1:5" ht="15.75" customHeight="1" x14ac:dyDescent="0.25">
      <c r="A31" s="52" t="s">
        <v>28</v>
      </c>
      <c r="B31" s="85">
        <v>0.24600000000000002</v>
      </c>
      <c r="C31" s="85">
        <v>0.95</v>
      </c>
      <c r="D31" s="86">
        <v>1.4589048173454096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0.89300000000000002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0.87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0.66200000000000003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2.2405907008343595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1.4800266581801218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0.11480843400000001</v>
      </c>
      <c r="C3" s="26">
        <f>frac_mam_1_5months * 2.6</f>
        <v>0.11480843400000001</v>
      </c>
      <c r="D3" s="26">
        <f>frac_mam_6_11months * 2.6</f>
        <v>5.7179460000000015E-2</v>
      </c>
      <c r="E3" s="26">
        <f>frac_mam_12_23months * 2.6</f>
        <v>2.066787372E-2</v>
      </c>
      <c r="F3" s="26">
        <f>frac_mam_24_59months * 2.6</f>
        <v>5.2304205199999995E-2</v>
      </c>
    </row>
    <row r="4" spans="1:6" ht="15.75" customHeight="1" x14ac:dyDescent="0.25">
      <c r="A4" s="3" t="s">
        <v>66</v>
      </c>
      <c r="B4" s="26">
        <f>frac_sam_1month * 2.6</f>
        <v>0.10654797660000001</v>
      </c>
      <c r="C4" s="26">
        <f>frac_sam_1_5months * 2.6</f>
        <v>0.10654797660000001</v>
      </c>
      <c r="D4" s="26">
        <f>frac_sam_6_11months * 2.6</f>
        <v>4.96840396E-2</v>
      </c>
      <c r="E4" s="26">
        <f>frac_sam_12_23months * 2.6</f>
        <v>2.5013866280000005E-2</v>
      </c>
      <c r="F4" s="26">
        <f>frac_sam_24_59months * 2.6</f>
        <v>1.44386216E-2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143868.88179999997</v>
      </c>
      <c r="C2" s="78">
        <v>313944</v>
      </c>
      <c r="D2" s="78">
        <v>874694</v>
      </c>
      <c r="E2" s="78">
        <v>810402</v>
      </c>
      <c r="F2" s="78">
        <v>651226</v>
      </c>
      <c r="G2" s="22">
        <f t="shared" ref="G2:G40" si="0">C2+D2+E2+F2</f>
        <v>2650266</v>
      </c>
      <c r="H2" s="22">
        <f t="shared" ref="H2:H40" si="1">(B2 + stillbirth*B2/(1000-stillbirth))/(1-abortion)</f>
        <v>168140.85491062296</v>
      </c>
      <c r="I2" s="22">
        <f>G2-H2</f>
        <v>2482125.1450893772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147586.78233333334</v>
      </c>
      <c r="C3" s="78">
        <v>305000</v>
      </c>
      <c r="D3" s="78">
        <v>846000</v>
      </c>
      <c r="E3" s="78">
        <v>840000</v>
      </c>
      <c r="F3" s="78">
        <v>650000</v>
      </c>
      <c r="G3" s="22">
        <f t="shared" si="0"/>
        <v>2641000</v>
      </c>
      <c r="H3" s="22">
        <f t="shared" si="1"/>
        <v>172485.99867156745</v>
      </c>
      <c r="I3" s="22">
        <f t="shared" ref="I3:I15" si="3">G3-H3</f>
        <v>2468514.0013284325</v>
      </c>
    </row>
    <row r="4" spans="1:9" ht="15.75" customHeight="1" x14ac:dyDescent="0.25">
      <c r="A4" s="7">
        <f t="shared" si="2"/>
        <v>2019</v>
      </c>
      <c r="B4" s="77">
        <v>151274.34466666664</v>
      </c>
      <c r="C4" s="78">
        <v>299000</v>
      </c>
      <c r="D4" s="78">
        <v>813000</v>
      </c>
      <c r="E4" s="78">
        <v>868000</v>
      </c>
      <c r="F4" s="78">
        <v>653000</v>
      </c>
      <c r="G4" s="22">
        <f t="shared" si="0"/>
        <v>2633000</v>
      </c>
      <c r="H4" s="22">
        <f t="shared" si="1"/>
        <v>176795.6859055644</v>
      </c>
      <c r="I4" s="22">
        <f t="shared" si="3"/>
        <v>2456204.3140944354</v>
      </c>
    </row>
    <row r="5" spans="1:9" ht="15.75" customHeight="1" x14ac:dyDescent="0.25">
      <c r="A5" s="7">
        <f t="shared" si="2"/>
        <v>2020</v>
      </c>
      <c r="B5" s="77">
        <v>154912.269</v>
      </c>
      <c r="C5" s="78">
        <v>296000</v>
      </c>
      <c r="D5" s="78">
        <v>780000</v>
      </c>
      <c r="E5" s="78">
        <v>890000</v>
      </c>
      <c r="F5" s="78">
        <v>659000</v>
      </c>
      <c r="G5" s="22">
        <f t="shared" si="0"/>
        <v>2625000</v>
      </c>
      <c r="H5" s="22">
        <f t="shared" si="1"/>
        <v>181047.36076293321</v>
      </c>
      <c r="I5" s="22">
        <f t="shared" si="3"/>
        <v>2443952.6392370667</v>
      </c>
    </row>
    <row r="6" spans="1:9" ht="15.75" customHeight="1" x14ac:dyDescent="0.25">
      <c r="A6" s="7">
        <f t="shared" si="2"/>
        <v>2021</v>
      </c>
      <c r="B6" s="77">
        <v>151509.33240000001</v>
      </c>
      <c r="C6" s="78">
        <v>296000</v>
      </c>
      <c r="D6" s="78">
        <v>748000</v>
      </c>
      <c r="E6" s="78">
        <v>907000</v>
      </c>
      <c r="F6" s="78">
        <v>670000</v>
      </c>
      <c r="G6" s="22">
        <f t="shared" si="0"/>
        <v>2621000</v>
      </c>
      <c r="H6" s="22">
        <f t="shared" si="1"/>
        <v>177070.31818102134</v>
      </c>
      <c r="I6" s="22">
        <f t="shared" si="3"/>
        <v>2443929.6818189789</v>
      </c>
    </row>
    <row r="7" spans="1:9" ht="15.75" customHeight="1" x14ac:dyDescent="0.25">
      <c r="A7" s="7">
        <f t="shared" si="2"/>
        <v>2022</v>
      </c>
      <c r="B7" s="77">
        <v>147964.09320000003</v>
      </c>
      <c r="C7" s="78">
        <v>299000</v>
      </c>
      <c r="D7" s="78">
        <v>715000</v>
      </c>
      <c r="E7" s="78">
        <v>919000</v>
      </c>
      <c r="F7" s="78">
        <v>684000</v>
      </c>
      <c r="G7" s="22">
        <f t="shared" si="0"/>
        <v>2617000</v>
      </c>
      <c r="H7" s="22">
        <f t="shared" si="1"/>
        <v>172926.96527181251</v>
      </c>
      <c r="I7" s="22">
        <f t="shared" si="3"/>
        <v>2444073.0347281876</v>
      </c>
    </row>
    <row r="8" spans="1:9" ht="15.75" customHeight="1" x14ac:dyDescent="0.25">
      <c r="A8" s="7">
        <f t="shared" si="2"/>
        <v>2023</v>
      </c>
      <c r="B8" s="77">
        <v>144283.31040000002</v>
      </c>
      <c r="C8" s="78">
        <v>304000</v>
      </c>
      <c r="D8" s="78">
        <v>684000</v>
      </c>
      <c r="E8" s="78">
        <v>924000</v>
      </c>
      <c r="F8" s="78">
        <v>701000</v>
      </c>
      <c r="G8" s="22">
        <f t="shared" si="0"/>
        <v>2613000</v>
      </c>
      <c r="H8" s="22">
        <f t="shared" si="1"/>
        <v>168625.20133934051</v>
      </c>
      <c r="I8" s="22">
        <f t="shared" si="3"/>
        <v>2444374.7986606597</v>
      </c>
    </row>
    <row r="9" spans="1:9" ht="15.75" customHeight="1" x14ac:dyDescent="0.25">
      <c r="A9" s="7">
        <f t="shared" si="2"/>
        <v>2024</v>
      </c>
      <c r="B9" s="77">
        <v>140473.74300000002</v>
      </c>
      <c r="C9" s="78">
        <v>312000</v>
      </c>
      <c r="D9" s="78">
        <v>657000</v>
      </c>
      <c r="E9" s="78">
        <v>921000</v>
      </c>
      <c r="F9" s="78">
        <v>722000</v>
      </c>
      <c r="G9" s="22">
        <f t="shared" si="0"/>
        <v>2612000</v>
      </c>
      <c r="H9" s="22">
        <f t="shared" si="1"/>
        <v>164172.92568763919</v>
      </c>
      <c r="I9" s="22">
        <f t="shared" si="3"/>
        <v>2447827.074312361</v>
      </c>
    </row>
    <row r="10" spans="1:9" ht="15.75" customHeight="1" x14ac:dyDescent="0.25">
      <c r="A10" s="7">
        <f t="shared" si="2"/>
        <v>2025</v>
      </c>
      <c r="B10" s="77">
        <v>136555.20000000001</v>
      </c>
      <c r="C10" s="78">
        <v>324000</v>
      </c>
      <c r="D10" s="78">
        <v>635000</v>
      </c>
      <c r="E10" s="78">
        <v>911000</v>
      </c>
      <c r="F10" s="78">
        <v>745000</v>
      </c>
      <c r="G10" s="22">
        <f t="shared" si="0"/>
        <v>2615000</v>
      </c>
      <c r="H10" s="22">
        <f t="shared" si="1"/>
        <v>159593.28927300457</v>
      </c>
      <c r="I10" s="22">
        <f t="shared" si="3"/>
        <v>2455406.7107269955</v>
      </c>
    </row>
    <row r="11" spans="1:9" ht="15.75" customHeight="1" x14ac:dyDescent="0.25">
      <c r="A11" s="7">
        <f t="shared" si="2"/>
        <v>2026</v>
      </c>
      <c r="B11" s="77">
        <v>135509.70480000001</v>
      </c>
      <c r="C11" s="78">
        <v>339000</v>
      </c>
      <c r="D11" s="78">
        <v>620000</v>
      </c>
      <c r="E11" s="78">
        <v>894000</v>
      </c>
      <c r="F11" s="78">
        <v>772000</v>
      </c>
      <c r="G11" s="22">
        <f t="shared" si="0"/>
        <v>2625000</v>
      </c>
      <c r="H11" s="22">
        <f t="shared" si="1"/>
        <v>158371.40963834303</v>
      </c>
      <c r="I11" s="22">
        <f t="shared" si="3"/>
        <v>2466628.5903616571</v>
      </c>
    </row>
    <row r="12" spans="1:9" ht="15.75" customHeight="1" x14ac:dyDescent="0.25">
      <c r="A12" s="7">
        <f t="shared" si="2"/>
        <v>2027</v>
      </c>
      <c r="B12" s="77">
        <v>134408.08680000002</v>
      </c>
      <c r="C12" s="78">
        <v>358000</v>
      </c>
      <c r="D12" s="78">
        <v>611000</v>
      </c>
      <c r="E12" s="78">
        <v>869000</v>
      </c>
      <c r="F12" s="78">
        <v>801000</v>
      </c>
      <c r="G12" s="22">
        <f t="shared" si="0"/>
        <v>2639000</v>
      </c>
      <c r="H12" s="22">
        <f t="shared" si="1"/>
        <v>157083.93878302333</v>
      </c>
      <c r="I12" s="22">
        <f t="shared" si="3"/>
        <v>2481916.0612169765</v>
      </c>
    </row>
    <row r="13" spans="1:9" ht="15.75" customHeight="1" x14ac:dyDescent="0.25">
      <c r="A13" s="7">
        <f t="shared" si="2"/>
        <v>2028</v>
      </c>
      <c r="B13" s="77">
        <v>133251.84360000002</v>
      </c>
      <c r="C13" s="78">
        <v>377000</v>
      </c>
      <c r="D13" s="78">
        <v>607000</v>
      </c>
      <c r="E13" s="78">
        <v>840000</v>
      </c>
      <c r="F13" s="78">
        <v>831000</v>
      </c>
      <c r="G13" s="22">
        <f t="shared" si="0"/>
        <v>2655000</v>
      </c>
      <c r="H13" s="22">
        <f t="shared" si="1"/>
        <v>155732.62696562245</v>
      </c>
      <c r="I13" s="22">
        <f t="shared" si="3"/>
        <v>2499267.3730343776</v>
      </c>
    </row>
    <row r="14" spans="1:9" ht="15.75" customHeight="1" x14ac:dyDescent="0.25">
      <c r="A14" s="7">
        <f t="shared" si="2"/>
        <v>2029</v>
      </c>
      <c r="B14" s="77">
        <v>132030.08840000004</v>
      </c>
      <c r="C14" s="78">
        <v>392000</v>
      </c>
      <c r="D14" s="78">
        <v>610000</v>
      </c>
      <c r="E14" s="78">
        <v>808000</v>
      </c>
      <c r="F14" s="78">
        <v>858000</v>
      </c>
      <c r="G14" s="22">
        <f t="shared" si="0"/>
        <v>2668000</v>
      </c>
      <c r="H14" s="22">
        <f t="shared" si="1"/>
        <v>154304.75068515568</v>
      </c>
      <c r="I14" s="22">
        <f t="shared" si="3"/>
        <v>2513695.2493148441</v>
      </c>
    </row>
    <row r="15" spans="1:9" ht="15.75" customHeight="1" x14ac:dyDescent="0.25">
      <c r="A15" s="7">
        <f t="shared" si="2"/>
        <v>2030</v>
      </c>
      <c r="B15" s="77">
        <v>130769.254</v>
      </c>
      <c r="C15" s="78">
        <v>401000</v>
      </c>
      <c r="D15" s="78">
        <v>619000</v>
      </c>
      <c r="E15" s="78">
        <v>775000</v>
      </c>
      <c r="F15" s="78">
        <v>879000</v>
      </c>
      <c r="G15" s="22">
        <f t="shared" si="0"/>
        <v>2674000</v>
      </c>
      <c r="H15" s="22">
        <f t="shared" si="1"/>
        <v>152831.20219249805</v>
      </c>
      <c r="I15" s="22">
        <f t="shared" si="3"/>
        <v>2521168.7978075021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128.55798841809394</v>
      </c>
      <c r="I17" s="22">
        <f t="shared" si="4"/>
        <v>-128.55798841809394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2.3565612500000003E-2</v>
      </c>
    </row>
    <row r="4" spans="1:8" ht="15.75" customHeight="1" x14ac:dyDescent="0.25">
      <c r="B4" s="24" t="s">
        <v>7</v>
      </c>
      <c r="C4" s="79">
        <v>8.2821670396721545E-2</v>
      </c>
    </row>
    <row r="5" spans="1:8" ht="15.75" customHeight="1" x14ac:dyDescent="0.25">
      <c r="B5" s="24" t="s">
        <v>8</v>
      </c>
      <c r="C5" s="79">
        <v>0.31706284673277935</v>
      </c>
    </row>
    <row r="6" spans="1:8" ht="15.75" customHeight="1" x14ac:dyDescent="0.25">
      <c r="B6" s="24" t="s">
        <v>10</v>
      </c>
      <c r="C6" s="79">
        <v>0.19450566139605599</v>
      </c>
    </row>
    <row r="7" spans="1:8" ht="15.75" customHeight="1" x14ac:dyDescent="0.25">
      <c r="B7" s="24" t="s">
        <v>13</v>
      </c>
      <c r="C7" s="79">
        <v>0.15409798789742701</v>
      </c>
    </row>
    <row r="8" spans="1:8" ht="15.75" customHeight="1" x14ac:dyDescent="0.25">
      <c r="B8" s="24" t="s">
        <v>14</v>
      </c>
      <c r="C8" s="79">
        <v>1.2248379567758052E-5</v>
      </c>
    </row>
    <row r="9" spans="1:8" ht="15.75" customHeight="1" x14ac:dyDescent="0.25">
      <c r="B9" s="24" t="s">
        <v>27</v>
      </c>
      <c r="C9" s="79">
        <v>0.154676219650555</v>
      </c>
    </row>
    <row r="10" spans="1:8" ht="15.75" customHeight="1" x14ac:dyDescent="0.25">
      <c r="B10" s="24" t="s">
        <v>15</v>
      </c>
      <c r="C10" s="79">
        <v>7.3257753046893415E-2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6.0935283856384997E-2</v>
      </c>
      <c r="D14" s="79">
        <v>6.0935283856384997E-2</v>
      </c>
      <c r="E14" s="79">
        <v>2.6637058183928496E-2</v>
      </c>
      <c r="F14" s="79">
        <v>2.6637058183928496E-2</v>
      </c>
    </row>
    <row r="15" spans="1:8" ht="15.75" customHeight="1" x14ac:dyDescent="0.25">
      <c r="B15" s="24" t="s">
        <v>16</v>
      </c>
      <c r="C15" s="79">
        <v>0.57955064371968501</v>
      </c>
      <c r="D15" s="79">
        <v>0.57955064371968501</v>
      </c>
      <c r="E15" s="79">
        <v>0.42577620361199403</v>
      </c>
      <c r="F15" s="79">
        <v>0.42577620361199403</v>
      </c>
    </row>
    <row r="16" spans="1:8" ht="15.75" customHeight="1" x14ac:dyDescent="0.25">
      <c r="B16" s="24" t="s">
        <v>17</v>
      </c>
      <c r="C16" s="79">
        <v>8.9520495879801699E-3</v>
      </c>
      <c r="D16" s="79">
        <v>8.9520495879801699E-3</v>
      </c>
      <c r="E16" s="79">
        <v>1.2125157776063999E-2</v>
      </c>
      <c r="F16" s="79">
        <v>1.2125157776063999E-2</v>
      </c>
    </row>
    <row r="17" spans="1:8" ht="15.75" customHeight="1" x14ac:dyDescent="0.25">
      <c r="B17" s="24" t="s">
        <v>18</v>
      </c>
      <c r="C17" s="79">
        <v>4.72070886972623E-7</v>
      </c>
      <c r="D17" s="79">
        <v>4.72070886972623E-7</v>
      </c>
      <c r="E17" s="79">
        <v>2.9936542747617001E-6</v>
      </c>
      <c r="F17" s="79">
        <v>2.9936542747617001E-6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1.1366832138167599E-2</v>
      </c>
      <c r="D19" s="79">
        <v>1.1366832138167599E-2</v>
      </c>
      <c r="E19" s="79">
        <v>2.9924300342924905E-2</v>
      </c>
      <c r="F19" s="79">
        <v>2.9924300342924905E-2</v>
      </c>
    </row>
    <row r="20" spans="1:8" ht="15.75" customHeight="1" x14ac:dyDescent="0.25">
      <c r="B20" s="24" t="s">
        <v>21</v>
      </c>
      <c r="C20" s="79">
        <v>1.8628686471813303E-4</v>
      </c>
      <c r="D20" s="79">
        <v>1.8628686471813303E-4</v>
      </c>
      <c r="E20" s="79">
        <v>2.07658842578176E-3</v>
      </c>
      <c r="F20" s="79">
        <v>2.07658842578176E-3</v>
      </c>
    </row>
    <row r="21" spans="1:8" ht="15.75" customHeight="1" x14ac:dyDescent="0.25">
      <c r="B21" s="24" t="s">
        <v>22</v>
      </c>
      <c r="C21" s="79">
        <v>3.62686672449751E-2</v>
      </c>
      <c r="D21" s="79">
        <v>3.62686672449751E-2</v>
      </c>
      <c r="E21" s="79">
        <v>0.14687917333923101</v>
      </c>
      <c r="F21" s="79">
        <v>0.14687917333923101</v>
      </c>
    </row>
    <row r="22" spans="1:8" ht="15.75" customHeight="1" x14ac:dyDescent="0.25">
      <c r="B22" s="24" t="s">
        <v>23</v>
      </c>
      <c r="C22" s="79">
        <v>0.30273976451720208</v>
      </c>
      <c r="D22" s="79">
        <v>0.30273976451720208</v>
      </c>
      <c r="E22" s="79">
        <v>0.35657852466580109</v>
      </c>
      <c r="F22" s="79">
        <v>0.35657852466580109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3.2300000000000002E-2</v>
      </c>
    </row>
    <row r="27" spans="1:8" ht="15.75" customHeight="1" x14ac:dyDescent="0.25">
      <c r="B27" s="24" t="s">
        <v>39</v>
      </c>
      <c r="C27" s="79">
        <v>8.09E-2</v>
      </c>
    </row>
    <row r="28" spans="1:8" ht="15.75" customHeight="1" x14ac:dyDescent="0.25">
      <c r="B28" s="24" t="s">
        <v>40</v>
      </c>
      <c r="C28" s="79">
        <v>0.1104</v>
      </c>
    </row>
    <row r="29" spans="1:8" ht="15.75" customHeight="1" x14ac:dyDescent="0.25">
      <c r="B29" s="24" t="s">
        <v>41</v>
      </c>
      <c r="C29" s="79">
        <v>8.9900000000000008E-2</v>
      </c>
    </row>
    <row r="30" spans="1:8" ht="15.75" customHeight="1" x14ac:dyDescent="0.25">
      <c r="B30" s="24" t="s">
        <v>42</v>
      </c>
      <c r="C30" s="79">
        <v>2.9600000000000001E-2</v>
      </c>
    </row>
    <row r="31" spans="1:8" ht="15.75" customHeight="1" x14ac:dyDescent="0.25">
      <c r="B31" s="24" t="s">
        <v>43</v>
      </c>
      <c r="C31" s="79">
        <v>3.5499999999999997E-2</v>
      </c>
    </row>
    <row r="32" spans="1:8" ht="15.75" customHeight="1" x14ac:dyDescent="0.25">
      <c r="B32" s="24" t="s">
        <v>44</v>
      </c>
      <c r="C32" s="79">
        <v>0.251</v>
      </c>
    </row>
    <row r="33" spans="2:3" ht="15.75" customHeight="1" x14ac:dyDescent="0.25">
      <c r="B33" s="24" t="s">
        <v>45</v>
      </c>
      <c r="C33" s="79">
        <v>0.14169999999999999</v>
      </c>
    </row>
    <row r="34" spans="2:3" ht="15.75" customHeight="1" x14ac:dyDescent="0.25">
      <c r="B34" s="24" t="s">
        <v>46</v>
      </c>
      <c r="C34" s="79">
        <v>0.22870000000000001</v>
      </c>
    </row>
    <row r="35" spans="2:3" ht="15.75" customHeight="1" x14ac:dyDescent="0.25">
      <c r="B35" s="32" t="s">
        <v>129</v>
      </c>
      <c r="C35" s="74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0.64552546520924892</v>
      </c>
      <c r="D2" s="80">
        <v>0.64552546520924892</v>
      </c>
      <c r="E2" s="80">
        <v>0.7657265571324674</v>
      </c>
      <c r="F2" s="80">
        <v>0.61510134219189438</v>
      </c>
      <c r="G2" s="80">
        <v>0.49386731913585857</v>
      </c>
    </row>
    <row r="3" spans="1:15" ht="15.75" customHeight="1" x14ac:dyDescent="0.25">
      <c r="A3" s="5"/>
      <c r="B3" s="11" t="s">
        <v>118</v>
      </c>
      <c r="C3" s="80">
        <v>0.24576378005515528</v>
      </c>
      <c r="D3" s="80">
        <v>0.24576378005515528</v>
      </c>
      <c r="E3" s="80">
        <v>0.12556268813193683</v>
      </c>
      <c r="F3" s="80">
        <v>0.26601818730692184</v>
      </c>
      <c r="G3" s="80">
        <v>0.28123000117458613</v>
      </c>
    </row>
    <row r="4" spans="1:15" ht="15.75" customHeight="1" x14ac:dyDescent="0.25">
      <c r="A4" s="5"/>
      <c r="B4" s="11" t="s">
        <v>116</v>
      </c>
      <c r="C4" s="81">
        <v>5.7511496053670064E-2</v>
      </c>
      <c r="D4" s="81">
        <v>5.7511496053670064E-2</v>
      </c>
      <c r="E4" s="81">
        <v>5.7511496053670064E-2</v>
      </c>
      <c r="F4" s="81">
        <v>6.7681211819258069E-2</v>
      </c>
      <c r="G4" s="81">
        <v>0.11806221750855038</v>
      </c>
    </row>
    <row r="5" spans="1:15" ht="15.75" customHeight="1" x14ac:dyDescent="0.25">
      <c r="A5" s="5"/>
      <c r="B5" s="11" t="s">
        <v>119</v>
      </c>
      <c r="C5" s="81">
        <v>5.1199258681925791E-2</v>
      </c>
      <c r="D5" s="81">
        <v>5.1199258681925791E-2</v>
      </c>
      <c r="E5" s="81">
        <v>5.1199258681925791E-2</v>
      </c>
      <c r="F5" s="81">
        <v>5.1199258681925791E-2</v>
      </c>
      <c r="G5" s="81">
        <v>0.10684046218100499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0.71564094515450116</v>
      </c>
      <c r="D8" s="80">
        <v>0.71564094515450116</v>
      </c>
      <c r="E8" s="80">
        <v>0.80678194625616917</v>
      </c>
      <c r="F8" s="80">
        <v>0.85234136853813569</v>
      </c>
      <c r="G8" s="80">
        <v>0.89642377803946005</v>
      </c>
    </row>
    <row r="9" spans="1:15" ht="15.75" customHeight="1" x14ac:dyDescent="0.25">
      <c r="B9" s="7" t="s">
        <v>121</v>
      </c>
      <c r="C9" s="80">
        <v>0.19922197384549875</v>
      </c>
      <c r="D9" s="80">
        <v>0.19922197384549875</v>
      </c>
      <c r="E9" s="80">
        <v>0.15211670774383079</v>
      </c>
      <c r="F9" s="80">
        <v>0.13008873146186442</v>
      </c>
      <c r="G9" s="80">
        <v>7.7905903960539993E-2</v>
      </c>
    </row>
    <row r="10" spans="1:15" ht="15.75" customHeight="1" x14ac:dyDescent="0.25">
      <c r="B10" s="7" t="s">
        <v>122</v>
      </c>
      <c r="C10" s="81">
        <v>4.4157090000000003E-2</v>
      </c>
      <c r="D10" s="81">
        <v>4.4157090000000003E-2</v>
      </c>
      <c r="E10" s="81">
        <v>2.1992100000000004E-2</v>
      </c>
      <c r="F10" s="81">
        <v>7.9491822E-3</v>
      </c>
      <c r="G10" s="81">
        <v>2.0117001999999998E-2</v>
      </c>
    </row>
    <row r="11" spans="1:15" ht="15.75" customHeight="1" x14ac:dyDescent="0.25">
      <c r="B11" s="7" t="s">
        <v>123</v>
      </c>
      <c r="C11" s="81">
        <v>4.0979991E-2</v>
      </c>
      <c r="D11" s="81">
        <v>4.0979991E-2</v>
      </c>
      <c r="E11" s="81">
        <v>1.9109246E-2</v>
      </c>
      <c r="F11" s="81">
        <v>9.6207178000000011E-3</v>
      </c>
      <c r="G11" s="81">
        <v>5.553316E-3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0.62129762875000005</v>
      </c>
      <c r="D14" s="82">
        <v>0.59335814614399995</v>
      </c>
      <c r="E14" s="82">
        <v>0.59335814614399995</v>
      </c>
      <c r="F14" s="82">
        <v>0.289678393378</v>
      </c>
      <c r="G14" s="82">
        <v>0.289678393378</v>
      </c>
      <c r="H14" s="83">
        <v>8.5000000000000006E-2</v>
      </c>
      <c r="I14" s="83">
        <v>0.36847297297297305</v>
      </c>
      <c r="J14" s="83">
        <v>0.44820810810810818</v>
      </c>
      <c r="K14" s="83">
        <v>0.46270540540540539</v>
      </c>
      <c r="L14" s="83">
        <v>0.234923616142</v>
      </c>
      <c r="M14" s="83">
        <v>0.24476624785500001</v>
      </c>
      <c r="N14" s="83">
        <v>0.23458173015950001</v>
      </c>
      <c r="O14" s="83">
        <v>0.27614827543099996</v>
      </c>
    </row>
    <row r="15" spans="1:15" ht="15.75" customHeight="1" x14ac:dyDescent="0.25">
      <c r="B15" s="16" t="s">
        <v>68</v>
      </c>
      <c r="C15" s="80">
        <f>iron_deficiency_anaemia*C14</f>
        <v>0.3146879254721961</v>
      </c>
      <c r="D15" s="80">
        <f t="shared" ref="D15:O15" si="0">iron_deficiency_anaemia*D14</f>
        <v>0.30053654710988381</v>
      </c>
      <c r="E15" s="80">
        <f t="shared" si="0"/>
        <v>0.30053654710988381</v>
      </c>
      <c r="F15" s="80">
        <f t="shared" si="0"/>
        <v>0.14672242166712368</v>
      </c>
      <c r="G15" s="80">
        <f t="shared" si="0"/>
        <v>0.14672242166712368</v>
      </c>
      <c r="H15" s="80">
        <f t="shared" si="0"/>
        <v>4.305259255367256E-2</v>
      </c>
      <c r="I15" s="80">
        <f t="shared" si="0"/>
        <v>0.18663196202877422</v>
      </c>
      <c r="J15" s="80">
        <f t="shared" si="0"/>
        <v>0.22701789479565648</v>
      </c>
      <c r="K15" s="80">
        <f t="shared" si="0"/>
        <v>0.23436079166236232</v>
      </c>
      <c r="L15" s="80">
        <f t="shared" si="0"/>
        <v>0.11898906737643411</v>
      </c>
      <c r="M15" s="80">
        <f t="shared" si="0"/>
        <v>0.12397437105638287</v>
      </c>
      <c r="N15" s="80">
        <f t="shared" si="0"/>
        <v>0.11881590175402959</v>
      </c>
      <c r="O15" s="80">
        <f t="shared" si="0"/>
        <v>0.13986940219447278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0.14499999999999999</v>
      </c>
      <c r="D2" s="81">
        <v>0.14499999999999999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0.39899999999999997</v>
      </c>
      <c r="D3" s="81">
        <v>0.36799999999999999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0.20899999999999999</v>
      </c>
      <c r="D4" s="81">
        <v>0.20899999999999999</v>
      </c>
      <c r="E4" s="81">
        <v>0.35399999999999998</v>
      </c>
      <c r="F4" s="81">
        <v>0.40500000000000008</v>
      </c>
      <c r="G4" s="81">
        <v>0</v>
      </c>
    </row>
    <row r="5" spans="1:7" x14ac:dyDescent="0.25">
      <c r="B5" s="43" t="s">
        <v>169</v>
      </c>
      <c r="C5" s="80">
        <f>1-SUM(C2:C4)</f>
        <v>0.24700000000000011</v>
      </c>
      <c r="D5" s="80">
        <f>1-SUM(D2:D4)</f>
        <v>0.27800000000000002</v>
      </c>
      <c r="E5" s="80">
        <f>1-SUM(E2:E4)</f>
        <v>0.64600000000000002</v>
      </c>
      <c r="F5" s="80">
        <f>1-SUM(F2:F4)</f>
        <v>0.59499999999999997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0.15770000000000001</v>
      </c>
      <c r="D2" s="144">
        <v>0.15319000000000002</v>
      </c>
      <c r="E2" s="144">
        <v>0.14882999999999999</v>
      </c>
      <c r="F2" s="144">
        <v>0.14459</v>
      </c>
      <c r="G2" s="144">
        <v>0.14057</v>
      </c>
      <c r="H2" s="144">
        <v>0.13672999999999999</v>
      </c>
      <c r="I2" s="144">
        <v>0.13297999999999999</v>
      </c>
      <c r="J2" s="144">
        <v>0.1293</v>
      </c>
      <c r="K2" s="144">
        <v>0.12570999999999999</v>
      </c>
      <c r="L2" s="144">
        <v>0.12221</v>
      </c>
      <c r="M2" s="144">
        <v>0.11881</v>
      </c>
      <c r="N2" s="144">
        <v>0.11553000000000001</v>
      </c>
      <c r="O2" s="144">
        <v>0.11239</v>
      </c>
      <c r="P2" s="144">
        <v>0.10938000000000001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4.3250000000000004E-2</v>
      </c>
      <c r="D4" s="144">
        <v>4.3380000000000002E-2</v>
      </c>
      <c r="E4" s="144">
        <v>4.3529999999999999E-2</v>
      </c>
      <c r="F4" s="144">
        <v>4.367E-2</v>
      </c>
      <c r="G4" s="144">
        <v>4.3840000000000004E-2</v>
      </c>
      <c r="H4" s="144">
        <v>4.4059999999999995E-2</v>
      </c>
      <c r="I4" s="144">
        <v>4.4299999999999999E-2</v>
      </c>
      <c r="J4" s="144">
        <v>4.4549999999999999E-2</v>
      </c>
      <c r="K4" s="144">
        <v>4.4819999999999999E-2</v>
      </c>
      <c r="L4" s="144">
        <v>4.5069999999999999E-2</v>
      </c>
      <c r="M4" s="144">
        <v>4.5270000000000005E-2</v>
      </c>
      <c r="N4" s="144">
        <v>4.5439999999999994E-2</v>
      </c>
      <c r="O4" s="144">
        <v>4.5609999999999998E-2</v>
      </c>
      <c r="P4" s="144">
        <v>4.5810000000000003E-2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0.17772110306171426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0.19129626993246554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0.12632977391231495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0.14499999999999999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0.38800000000000007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35.188000000000002</v>
      </c>
      <c r="D13" s="143">
        <v>34.052</v>
      </c>
      <c r="E13" s="143">
        <v>32.988999999999997</v>
      </c>
      <c r="F13" s="143">
        <v>31.989000000000001</v>
      </c>
      <c r="G13" s="143">
        <v>31.079000000000001</v>
      </c>
      <c r="H13" s="143">
        <v>30.236000000000001</v>
      </c>
      <c r="I13" s="143">
        <v>29.446000000000002</v>
      </c>
      <c r="J13" s="143">
        <v>28.706</v>
      </c>
      <c r="K13" s="143">
        <v>28.024000000000001</v>
      </c>
      <c r="L13" s="143">
        <v>27.391999999999999</v>
      </c>
      <c r="M13" s="143">
        <v>26.771000000000001</v>
      </c>
      <c r="N13" s="143">
        <v>26.155999999999999</v>
      </c>
      <c r="O13" s="143">
        <v>25.571000000000002</v>
      </c>
      <c r="P13" s="143">
        <v>24.992999999999999</v>
      </c>
    </row>
    <row r="14" spans="1:16" x14ac:dyDescent="0.25">
      <c r="B14" s="16" t="s">
        <v>170</v>
      </c>
      <c r="C14" s="143">
        <f>maternal_mortality</f>
        <v>0.25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0.06</v>
      </c>
      <c r="E2" s="92">
        <f>food_insecure</f>
        <v>0.06</v>
      </c>
      <c r="F2" s="92">
        <f>food_insecure</f>
        <v>0.06</v>
      </c>
      <c r="G2" s="92">
        <f>food_insecure</f>
        <v>0.06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0.06</v>
      </c>
      <c r="F5" s="92">
        <f>food_insecure</f>
        <v>0.06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0.10507258419836538</v>
      </c>
      <c r="D7" s="92">
        <f>diarrhoea_1_5mo/26</f>
        <v>6.8465838199615381E-2</v>
      </c>
      <c r="E7" s="92">
        <f>diarrhoea_6_11mo/26</f>
        <v>6.8465838199615381E-2</v>
      </c>
      <c r="F7" s="92">
        <f>diarrhoea_12_23mo/26</f>
        <v>3.6600101729576923E-2</v>
      </c>
      <c r="G7" s="92">
        <f>diarrhoea_24_59mo/26</f>
        <v>3.6600101729576923E-2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0.06</v>
      </c>
      <c r="F8" s="92">
        <f>food_insecure</f>
        <v>0.06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0.32500000000000001</v>
      </c>
      <c r="E9" s="92">
        <f>IF(ISBLANK(comm_deliv), frac_children_health_facility,1)</f>
        <v>0.32500000000000001</v>
      </c>
      <c r="F9" s="92">
        <f>IF(ISBLANK(comm_deliv), frac_children_health_facility,1)</f>
        <v>0.32500000000000001</v>
      </c>
      <c r="G9" s="92">
        <f>IF(ISBLANK(comm_deliv), frac_children_health_facility,1)</f>
        <v>0.32500000000000001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0.10507258419836538</v>
      </c>
      <c r="D11" s="92">
        <f>diarrhoea_1_5mo/26</f>
        <v>6.8465838199615381E-2</v>
      </c>
      <c r="E11" s="92">
        <f>diarrhoea_6_11mo/26</f>
        <v>6.8465838199615381E-2</v>
      </c>
      <c r="F11" s="92">
        <f>diarrhoea_12_23mo/26</f>
        <v>3.6600101729576923E-2</v>
      </c>
      <c r="G11" s="92">
        <f>diarrhoea_24_59mo/26</f>
        <v>3.6600101729576923E-2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0.06</v>
      </c>
      <c r="I14" s="92">
        <f>food_insecure</f>
        <v>0.06</v>
      </c>
      <c r="J14" s="92">
        <f>food_insecure</f>
        <v>0.06</v>
      </c>
      <c r="K14" s="92">
        <f>food_insecure</f>
        <v>0.06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0.66099999999999992</v>
      </c>
      <c r="I17" s="92">
        <f>frac_PW_health_facility</f>
        <v>0.66099999999999992</v>
      </c>
      <c r="J17" s="92">
        <f>frac_PW_health_facility</f>
        <v>0.66099999999999992</v>
      </c>
      <c r="K17" s="92">
        <f>frac_PW_health_facility</f>
        <v>0.66099999999999992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0.249</v>
      </c>
      <c r="M23" s="92">
        <f>famplan_unmet_need</f>
        <v>0.249</v>
      </c>
      <c r="N23" s="92">
        <f>famplan_unmet_need</f>
        <v>0.249</v>
      </c>
      <c r="O23" s="92">
        <f>famplan_unmet_need</f>
        <v>0.249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4.4285451413419982E-2</v>
      </c>
      <c r="M24" s="92">
        <f>(1-food_insecure)*(0.49)+food_insecure*(0.7)</f>
        <v>0.50259999999999994</v>
      </c>
      <c r="N24" s="92">
        <f>(1-food_insecure)*(0.49)+food_insecure*(0.7)</f>
        <v>0.50259999999999994</v>
      </c>
      <c r="O24" s="92">
        <f>(1-food_insecure)*(0.49)+food_insecure*(0.7)</f>
        <v>0.50259999999999994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1.8979479177179997E-2</v>
      </c>
      <c r="M25" s="92">
        <f>(1-food_insecure)*(0.21)+food_insecure*(0.3)</f>
        <v>0.21539999999999998</v>
      </c>
      <c r="N25" s="92">
        <f>(1-food_insecure)*(0.21)+food_insecure*(0.3)</f>
        <v>0.21539999999999998</v>
      </c>
      <c r="O25" s="92">
        <f>(1-food_insecure)*(0.21)+food_insecure*(0.3)</f>
        <v>0.21539999999999998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2.4847786109399993E-2</v>
      </c>
      <c r="M26" s="92">
        <f>(1-food_insecure)*(0.3)</f>
        <v>0.28199999999999997</v>
      </c>
      <c r="N26" s="92">
        <f>(1-food_insecure)*(0.3)</f>
        <v>0.28199999999999997</v>
      </c>
      <c r="O26" s="92">
        <f>(1-food_insecure)*(0.3)</f>
        <v>0.28199999999999997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0.91188728330000002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2020-03-24T06:48:27Z</dcterms:modified>
</cp:coreProperties>
</file>