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512916A-4CC1-4A5F-BAD7-7DDEEE6A780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20" i="2"/>
  <c r="I27" i="2"/>
  <c r="I29" i="2"/>
  <c r="A3" i="2"/>
  <c r="A4" i="2" s="1"/>
  <c r="A5" i="2" s="1"/>
  <c r="A24" i="2"/>
  <c r="A18" i="2"/>
  <c r="A40" i="2"/>
  <c r="A22" i="2"/>
  <c r="A25" i="2"/>
  <c r="A29" i="2"/>
  <c r="A27" i="2"/>
  <c r="A31" i="2"/>
  <c r="A20" i="2"/>
  <c r="I17" i="2"/>
  <c r="A19" i="2"/>
  <c r="A35" i="2"/>
  <c r="A28" i="2"/>
  <c r="A17" i="2"/>
  <c r="A33" i="2"/>
  <c r="A30" i="2"/>
  <c r="A23" i="2"/>
  <c r="A39" i="2"/>
  <c r="A32" i="2"/>
  <c r="A21" i="2"/>
  <c r="A37" i="2"/>
  <c r="A38" i="2"/>
  <c r="C8" i="51" l="1"/>
  <c r="C7" i="51"/>
  <c r="C6" i="51"/>
  <c r="I15" i="2"/>
  <c r="I13" i="2"/>
  <c r="I12" i="2"/>
  <c r="I11" i="2"/>
  <c r="I10" i="2"/>
  <c r="I9" i="2"/>
  <c r="I8" i="2"/>
  <c r="I7" i="2"/>
  <c r="I6" i="2"/>
  <c r="I5" i="2"/>
  <c r="I4" i="2"/>
  <c r="I3" i="2"/>
  <c r="I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A375DE9-D306-4293-8AB5-6100172832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45AADA9-72BF-41A6-B3C1-7FEC453CFC5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92FD910-678E-4E1F-97CD-2C3DCDFD5C7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05BB59D-6C88-4939-8C0B-6CCE72837A7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0B7B09B6-D2D2-4DBB-8B86-BE695366265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59F236F-A463-48BF-BBC2-12CBE7D39ED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4666FAD-2E2F-4214-9C5E-FF5DAFF5EB7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80FEBF0-E57A-4498-AF6C-635D39569FE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4779F51-1093-4568-9C0C-AB90E06652D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AC5A9A0-5805-4C5D-BAE3-A4FA70F1C31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3F8949E-A1B4-4E91-A61A-B64D95AACFC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08AB4A9-EAA6-4801-8C10-BA113117FE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9ED49FB-F595-4E87-9ED1-6014E67CBD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EA23C49-ABA9-46BE-B17A-DE9326B9A4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837294B-449F-452D-B11A-8D6DE83267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1016914-7C32-453E-9C03-99EE050425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85E2D2E-2579-4E4C-BD8B-7AA23E51DE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817B433-354B-402D-8424-30BEEAE741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E97D136-EFC2-43FC-8ACC-E19A846CC24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3784443-5CB4-47EE-98CA-D8EFC41EAF0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1F02F5C-C722-49B2-9B6D-CC28F041EB8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30C3107-E3B8-4B9E-9C5C-55004EBD731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DFEA161-1F39-4060-A199-859A8A52454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EB6DC08-415C-4078-A48F-8CD3CCB74B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FCE440C-6F06-4510-A7F6-27276F071BF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81FEDE1-AD84-485E-8928-56C30457FA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3EF8ACA3-571D-410C-9CD5-3C132ACEC9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5503C88-C4D0-4A0D-ACA7-14F23282AE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BC4EBF4-3DC0-42E0-B508-E407A573D1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984B946E-E46E-4518-A443-E761D1BFD1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E7ABA92-037C-4065-9FAA-B63D6C5AC5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C788E3B-A263-47CE-A7DD-D7F43E5BDA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5F7B5D9-6754-41CB-9088-7F6A9D9F72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0EDC7DD-2D6C-4AC0-BAAF-C3944DABA2B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E782A29-88FC-470F-A105-73E2AF39A50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6B220CD-9930-450E-88B3-33D30B120E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D818E31-C87A-40E2-B827-1153E810A2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F9164C7-704B-4CFA-B674-F7461B7999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E8C6E3C-AFD6-4894-AE57-CE76111F99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E0813B2-8511-4C7E-89ED-045D85D49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4283F39-C26A-4B76-9031-BA0102C2B5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109E051-28B9-484E-8EE2-1A9FA57270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516BB76-DBD9-4E90-8A78-5B77813D1C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B3DD3F1-499E-4D77-9210-928C268F49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9508378-57B0-4D58-A2DF-ACD05D2B3C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F69CF43-ACB2-472F-B071-99E3F2FBBB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7CA7F42-E4CC-4FDC-A4B4-2FBDADDA9C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D5AA60F-7AE3-4179-93E1-72D4E434E4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FE2692BA-0C30-4A22-AC74-643BFA88B8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5B5F529-E697-47E3-8C6A-CACF0E656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C921284-0EA1-4493-947A-43040DB6C4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A30447F-A1B2-4DCD-A788-1C5B8D1D9F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0F9B4E4-A8B3-4E5D-AE36-E920B3D8FA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0BC07FB-029D-4200-84FC-BC18AA8660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7D20F35-D7D2-4CC1-AE7A-A8564F8B5D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AECAE56-B570-4766-98B6-58A54F36D3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3B807B6-7F11-453C-A841-91932A8899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9E832C5-D781-43EE-963F-3B0045AE8F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6DEAB1B-AA0E-48A5-91A6-39234E1CB3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B31281D-9CB7-4423-AF7F-A8FD17041E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65CEDF3-0CC3-4771-8653-58E2718CE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7E6009F-B751-47D6-9F1E-BAED8E44D9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9B7221F-6DC7-4936-B719-4D3C80E47D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8D7FA31-71F5-4034-9D27-3A75DDBEAE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BB2C853-5151-4150-9D89-67964AC310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FD88830-9DCD-44D3-8424-CCEF8A074D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EF131F9-C2C8-470C-8A9F-9875C00FC4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31F5B2C-4228-4456-9A41-CBCB02591B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04CA305-AE19-42C4-A631-BDB02A52B5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356E9E0-B9FB-4BDF-8ECA-6DD31D5D23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ABF2F57-9D38-48DB-B051-79B19AED0E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1465DDB-8F4E-4F1A-ACB1-B73AC61A8C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82428F27-F760-4F19-B71B-8FBD818D84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6C4127F-DA16-4301-8699-5C90117247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DD8812E-5DDF-422C-B4E6-895FB17FEB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26D99BF-D58D-423B-BF0F-949193654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9C74304-4B8E-41B1-A982-179D6EE19F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D4BA8F7-3E9E-433E-85B9-9CFB663BD4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C4F982D-5A14-4FE8-881A-C7CC0443EB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688C24B-16BC-4DCC-8EE1-098F01F4B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AA141D6-7ED8-480B-B247-26CC62BE4D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08AFAF8-85A8-4733-BA63-8739930653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892C2C4-6436-451C-8AAF-57CAD7214E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837AA6F-C9F3-4C70-8E48-CF18474A09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83347D1-6C8F-4C6F-AA6A-64AFC3B98E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04DB9C5-091F-45A0-BF11-3CAA2DABFA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331B100-AF5D-4180-BE0C-8CCF654BD1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9F906CF-2530-4871-954C-A347D5AF01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27CF8E5-A519-49CF-9221-D2329AD6E8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2326B97-32D3-48A2-ADA6-E3267182D4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6D1D557-A08B-494B-9C0B-39F744B1FD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413C59A-0474-4A50-BABE-18915F5682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2EC93EC-820E-4A6F-8715-F0B5387BB5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E59B4DF-5B94-461B-BC4B-C7F6805565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7C902F3-EA1E-46EE-8B73-E13872148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810E0FB-14D6-4E39-ADBD-594931AC33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7EC69D4-8104-41B5-9B2D-A86C72B46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1B77DB3A-7627-4EA6-B29B-EDB0A6725F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93B8D2D-F6C1-4A6F-9E69-53C0EAE7ED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BBC284A-D18F-4780-B679-9F13E3406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808749D-1E85-4D16-802B-01C678DE30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C6A6155-10FF-4355-9CF2-C603F89BA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2E36981-5555-4E5B-AE91-5A06BFB6CB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6646EBF0-F5BF-4C92-8545-1A5C7DDD67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93FD6F2-530C-4829-9895-E105AB6DF8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66F53323-E70D-4F70-8D15-D61976767F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9627B44-BA49-4794-BF3C-48DC0E5006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72B0641-73AA-4E3B-A8F8-E75E942FAE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B9292A8-E6ED-4DA8-965C-43E003614D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DF2543D-84A0-4399-ADF2-678EACD42C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E95B414-3F43-46E6-BFB7-CC7F6ACABC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C1B8F90-3E39-45B0-AF1B-D4F77E9D03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483AF7B-9367-4B50-AF24-C4D646C65F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F86D3B6-3E2F-41BA-8337-620B205885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63AD426-6076-477E-9E42-0D9F768189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62F1812-1632-40FB-9369-CB6E128BE0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4C2E85E-E068-4F31-8CE2-7856509FD2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0780191-9C82-442A-99C0-DBD46491D1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7D474BB-F092-43F7-95FC-25D68FA902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03F0DB0-2C5A-4372-9B52-DBF0C5A78B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6A06225-31E4-4CCC-B27C-E60249998A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01B7E0D9-C56A-4306-A3AF-9EED400D82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10B03A2-0F7D-42A5-B534-62D818B572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396E807-070F-424A-8853-90C109E47F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7A0C7355-012B-4101-BE4D-265B4E979B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2E74115-7A9F-4182-8259-885914F137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217C69E-85C7-45F2-AB9F-C759C368A9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D278A10-28DD-427B-95C6-C45A971700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7553B66-2137-4219-9F2B-0965DADC53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3C908E9-A030-4DD6-8C97-6E8B149A7F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26DDD8B-E9AD-44FD-BA9C-F11CD5BDAB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B74B567-CCEF-4255-A13B-DDA891CF54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1ABC730-EEE6-4B59-855C-6260AB9479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3F391DC-D4A0-49E2-9249-14FA6A65A6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039FA8E-F220-40FA-BBF2-6EDA17DAB2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89E8136-9764-4B7B-9700-F85F818471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DBC70D5-8CD8-4FB3-9309-3F27891CDA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5B97652-67C3-4F6E-B71D-9566477034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3FB38A0-AEF1-42B8-AC76-0AE2B162C0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3823DDC-B09D-4C00-8445-AFB2E3E698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26C582D0-D261-4D6F-882F-146EE36255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36C424D-D27C-4630-866C-173D7C9E11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F0C0BF9-C19E-4BB6-B6C3-80C710B72E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75AC164-E1B6-4219-9988-8B4C4953EF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59B293E1-68FE-44DB-8330-202BFC5690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2C9700C-5FB2-4062-B172-2248FBE6D5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8B66294-BEEF-4EDA-969A-A6A2A61637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CA9E3EF-8DDE-4DA7-B05C-7422AF482C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6BF4659-59E2-471A-85A2-5598823FDB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E75D465-1AC8-4588-8B8D-A6273BE1E4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1D681BE-D365-48CA-A65C-EC48F23AC9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842C830-704A-4534-AFC3-FDC7F5FA3F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5D2F330-A1FA-4AA3-847A-1AB2E1BCB8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516586B-31D5-4E82-AD09-E367CBD482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C06DBD1-EFD4-4FDE-88EA-DD08596A53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D0D461E-1706-411D-ACC6-BB0F4A792A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2F5DAF4-3A7B-4364-BC62-4AA06587C2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69A1C3AA-5B42-4FAC-9335-70C84912C09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F4136A5-6A23-4C60-BD8E-F7692489D4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11EF05F-F53A-42FE-AE51-3D6EB7D6A6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E1F2E15-DDCD-4C06-BFE8-3CC9CCFB14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88A2123-70CC-423E-A85D-49D30CF86B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DE7DA8E-9C57-4D90-B4CF-E70BF29053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5E0DB41-7973-49A5-8A68-8F60A8B3E8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148401D-2934-4085-A5F1-2AD46BF968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DCCA010-B46A-4814-9E21-D8617724B7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96B116A-9F35-436D-B1B6-8EFDBCEA57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474D8A3-DDA8-44D4-B24C-FC7ACCF370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17DB9B57-5598-4A6D-83A7-5B1DAEEA6B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7C2E127-A327-4670-BCCA-CE2660CC30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3FDF52A-8552-4183-9A4C-E60393EB3F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486D62C-C42B-4B7F-94E3-F429A1EFDB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42534EF-8864-494E-84DA-909344D89A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CCA8F2D-FC1B-4719-893F-A5C599D63F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4242457-46BC-47C2-8563-3732919CF1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4C4EAFA-E329-4B19-8B84-3EA9BC7CF7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F0C857F-53DA-4217-B83D-3F29ECA9E2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A26857A-CB69-4817-92F2-35459ACC79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09302D19-FDBB-4AA4-82A3-4B226B2AB6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8497661-099A-4EED-8B90-CAA7147112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EFF05C9-E027-45DF-98D2-EE36B7A717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25A0DCB-CC01-4341-89FC-372CC71E6A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4493BF8-485D-4501-AB4B-E6DB6A0951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4C815CF-9892-4CAC-9E25-7CA4518895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4037116-56AC-4253-8065-245B500351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7AC664F-7F1F-46D6-B77B-BEA438BDEB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E8E751D-0E41-4D6A-9FCC-DFFE1708AF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B7D2ADA-0FDB-42F0-9BF4-DC7630AB57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2D05EAC-F034-499F-AF9C-D34277BF7F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369B056-BDF6-499E-AC92-C31B05654B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3D30252-C775-4BAC-8328-D180F7C230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E12E28B-1D35-439A-9AD7-8F59ACCBE5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2774ED3A-3DA0-4B76-919F-DB509D3BDC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059C4127-75CA-4A78-8B76-96DBA67928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49B3EEA-F591-46CD-927A-B1635BDBE9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307AE1C-4AD8-4C77-AD01-355C721ADD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C466F86-AA5A-4221-A161-DF8AFF1AFB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1CF7A38-94A4-4AA2-80C6-23A5FDCEA0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6CDB45C-2D30-4065-BFB4-43063B371A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2A4A1BE-9F13-45A1-9ED1-4CD292ADCF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9ED9BF0-16C6-4C64-BF17-2DB6667CC8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D1D4AF4-3979-4F8E-B747-305B74029F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191493B-B8AB-458B-A3F0-25CACD2E3E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49FE98E-FB1C-4DC8-B491-F61E672A3C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05DE9F0-433F-49BC-81BD-4292640E628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E940B2E-7C53-4591-B519-BD7A32ECC39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D9FA5C8-BDFD-4244-83A0-8AA8FE44FDC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AB2185D-3CCC-42BF-85CB-B6F7A5D855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3396831-9CA3-49D4-AD89-40C9BD374E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9D23A4E-1DCA-4283-8D5B-A519D6F2A9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D3EF5B2-8E20-47DD-B3A5-339BD8B0AE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0F817FB-4098-4F8D-8B8A-D7ED3F99A7D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23A325A-B60A-49D6-93A6-B128D1204DB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219A795-BA46-4A1F-9BCC-971E01642C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DEA7AE3-310D-448B-87A2-BB9E6149BD9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FE7A3D6-E4A9-480A-87ED-D61E71A87A2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39C8905B-EF07-43BE-B9C0-66931CE8C5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1B7A3C0-9070-4D43-95A8-DA03619B61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2280E17-D2AC-420E-9634-DF739C5F58C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C9B6B11-32DD-4D0C-91E0-6FF5E74906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6813DC37-30E6-47DA-804D-69420F59A5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5FAD1D9-7F58-4947-B177-DA531B07D8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35C7AC0-D83A-412B-98C6-4B708DC6B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3B8462A-AAD8-47FF-AE74-CFD2C826E4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125A060-C473-4296-8A70-3F5F59192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87B6402-0DFE-4387-B911-D35307D253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685CA36-9732-402D-8925-194D8F501B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C5398696-C2AF-4F2D-AB0D-B09D9A829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AF10D7F-2CA3-4D98-B484-E3D1144582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E7F2086-BB49-4448-84CC-86B71B3655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017F438A-F569-4D80-B74E-3D2334C7EF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4456315-5EAC-443A-8D29-13C53D7430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6E6183B-A30C-477B-87B5-3F71286AF7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6636A1F-B8CB-4171-9895-5274F0F6C3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809AB40-2425-4257-8968-D55CD01690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F08C735-462B-46F2-8170-676574F61A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CB83486-9F0A-48FD-94D4-1CC9B3BCB8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B93709B-73E2-42FF-B613-A98E04197F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5BBC2B1-B235-406A-A8AA-CD914CC276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E79E94C-731A-4027-8F49-6726473ECD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0A90C1C-A579-449D-BA64-786B795939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C713BAF-EC04-48C9-9FE7-0755108255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25951FE-5D06-46FC-87C7-A547616DA1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069FAFB-F824-4E00-8D56-DFC8124AC0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E3A7FDE-FDA8-4CC2-85A3-854E51F8D5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0502106B-AFEE-4078-930D-1966E87817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AF16A7B-60F8-43C3-B7B7-CB4F3723EE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D69A38C7-707F-4A43-94DB-E0BEB9A6AC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0149BD9-B76F-4EB5-A570-3268FBC71B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87FA5A8-F22B-4031-A7E7-C2965FC6EE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8A4519E-55E8-421D-9912-799E47B623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494C45D-7635-407E-9164-73AE37CC33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C682026-9E61-43CE-A141-7825CBB095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5B490A1E-66FE-4DB7-A3D7-2E044C2E82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A330C41-D05B-4443-A1C3-5A30A82C80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7FF9DFC-C93A-4886-8190-A4667B237A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9A190FC-2DE3-41A1-872D-4573AEE555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D0888D4-262D-4788-AAD2-43BA95B05A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9D1F8AD-2351-4E66-952F-7D84A0BCA7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9E2EDDF-A761-428F-B966-56971223C6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A93789E-9C05-4B86-B023-8B413878FC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2244819-996F-4858-A8A6-EEC90A98421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C90E0F6-35C4-4379-9FAF-F664628207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F73BD34-BFFF-4B10-AD4C-3C4D27CC381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99CBE6A-4BCD-403F-BBE0-7964EB5127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6D5A721-27E5-4F8A-8E64-2B996EC4C58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8A80612-A2F3-46E6-BD30-DD735C90C78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1CCB1D6C-B164-4CD0-B3A9-8055E71DB0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0E32FEB-6B49-42CF-BC9A-5EA83194BB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E502F6F-96A6-447E-8D4A-0386F98348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FB5CB4A-6900-421E-AE4C-04C9017A9F3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120D847B-0E69-4EED-87C2-9725638FCB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1587278-ECA4-40A9-BF04-B1C2908B58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8CB7525-5FFA-453D-AED8-C75F7D95BE7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E8B5FA18-D1C2-48C2-8AA3-2DD11FD46A3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B61407F-D0AC-4A51-80F8-B216907004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CF410A5-6CF6-4C2B-8864-6DCD220F74F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8192907-E02D-401F-AC09-4644A4D257F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E55AFDB-E031-46D2-B0F7-D31944E589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D2691D31-989A-4EF9-8436-348941102D3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A39BB7D-9728-481E-931C-A6DF8A229D5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6D4C209-EB4C-4709-A80D-FAC33DAC85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34FB2776-F841-475B-AC28-6064CBD8BB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C042B03-0B49-4048-88AF-83FCBA4546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C6DC1C3-8C30-41AC-AF61-564AA216A7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FEE04A6-7F1C-42B8-A7A1-A5A9D9D385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2360C8D8-CB60-41A6-AEB7-83A8431937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EBEB24A2-6F4B-4B1B-815C-BEDD4FA99B5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D68DCD8D-7DE0-4957-A4B6-201A80B204E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EF3CBE6-FB9D-40F3-A050-D9803CC4A5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B4E3650-EE66-4AB8-9EA7-5020FF5D19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3B73948-C8DC-4A4E-A2DD-3EE107DBD53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097CF57-0C5F-48BC-9FDC-595BAAE806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DBB6160-0C9A-46F3-8B55-B3A2B3D09D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5B6BB0F-7416-432A-BFD9-C20DA32B6AD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25065CE-7AC3-4F48-AF4B-C24F10EBB68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470A605-89B0-43F6-8ECA-BD9EB365227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3404457-8B15-4C7C-AF89-486A1489B32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B9601BF-7723-44A0-A35B-064D1ED23A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1825251-CB9D-4B3C-AC23-D610FD372F5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42FA8BFA-F35C-4CCC-98B0-D322DEC018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66B2EF4-B576-48C5-A46F-966CD963C64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FD68BA0-6036-4E1D-B4EB-5372AB35AA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2DE1C56-A243-4FB9-A88B-CF82CE8ED7F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E9A87F0-EFE6-4C5A-902E-4AC68D852B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264EE75-B9DC-41F2-BC02-21A57BAB188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10C2850-9458-4348-828F-DB844703B5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791FF78A-06BE-48D2-8CED-C5FDEFE99C7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5EFE781-B57A-4645-B5F8-E933EAD7C4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7C719C3D-1634-4AEC-B80A-E9705A8113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4119AD0-D872-493F-9469-40AF36522C1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D217564-2441-4E21-AC00-10280B592F2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31C5D03-ADA9-4336-A143-0455AF7FAD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80113F8-BB42-48B3-A3E3-F8BD1C72AB7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F863E8E-9D8A-40EE-82A9-848693FA994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8496872-AD35-4DC5-9861-16D9F2D9B9B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729BB97-E7AA-4DAA-BEEC-F7816B311C6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092CE27-1B48-43CB-950B-FD3BA39708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4A8A9C00-CA3A-4D1E-B81A-609AC685C12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9727868-17BE-408D-8A09-FAEF6B552A8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D096474-4637-4AED-828B-3BB24EC3ADC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46C9060-FD65-41FE-B860-4ABA165C598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B92CC01-8950-43F9-A1FB-1722BA4FA0A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<sst xmlns="http://schemas.openxmlformats.org/spreadsheetml/2006/main" count="1102" uniqueCount="271">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</sst>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15166777</v>
      </c>
    </row>
    <row r="8" spans="1:3" ht="15" customHeight="1" x14ac:dyDescent="0.25">
      <c r="B8" s="7" t="s">
        <v>106</v>
      </c>
      <c r="C8" s="70">
        <v>0.24299999999999999</v>
      </c>
    </row>
    <row r="9" spans="1:3" ht="15" customHeight="1" x14ac:dyDescent="0.25">
      <c r="B9" s="9" t="s">
        <v>107</v>
      </c>
      <c r="C9" s="71">
        <v>0.48840000000000006</v>
      </c>
    </row>
    <row r="10" spans="1:3" ht="15" customHeight="1" x14ac:dyDescent="0.25">
      <c r="B10" s="9" t="s">
        <v>105</v>
      </c>
      <c r="C10" s="71">
        <v>0.66547080993652297</v>
      </c>
    </row>
    <row r="11" spans="1:3" ht="15" customHeight="1" x14ac:dyDescent="0.25">
      <c r="B11" s="7" t="s">
        <v>108</v>
      </c>
      <c r="C11" s="70">
        <v>0.37200000000000005</v>
      </c>
    </row>
    <row r="12" spans="1:3" ht="15" customHeight="1" x14ac:dyDescent="0.25">
      <c r="B12" s="7" t="s">
        <v>109</v>
      </c>
      <c r="C12" s="70">
        <v>0.42</v>
      </c>
    </row>
    <row r="13" spans="1:3" ht="15" customHeight="1" x14ac:dyDescent="0.25">
      <c r="B13" s="7" t="s">
        <v>110</v>
      </c>
      <c r="C13" s="70">
        <v>0.27500000000000002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0.20180000000000001</v>
      </c>
    </row>
    <row r="24" spans="1:3" ht="15" customHeight="1" x14ac:dyDescent="0.25">
      <c r="B24" s="20" t="s">
        <v>102</v>
      </c>
      <c r="C24" s="71">
        <v>0.58740000000000003</v>
      </c>
    </row>
    <row r="25" spans="1:3" ht="15" customHeight="1" x14ac:dyDescent="0.25">
      <c r="B25" s="20" t="s">
        <v>103</v>
      </c>
      <c r="C25" s="71">
        <v>0.18479999999999999</v>
      </c>
    </row>
    <row r="26" spans="1:3" ht="15" customHeight="1" x14ac:dyDescent="0.25">
      <c r="B26" s="20" t="s">
        <v>104</v>
      </c>
      <c r="C26" s="71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4.7E-2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0.54499999998509885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26.9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3.1099999999999999E-2</v>
      </c>
      <c r="D45" s="17"/>
    </row>
    <row r="46" spans="1:5" ht="15.75" customHeight="1" x14ac:dyDescent="0.25">
      <c r="B46" s="16" t="s">
        <v>11</v>
      </c>
      <c r="C46" s="71">
        <v>0.1085</v>
      </c>
      <c r="D46" s="17"/>
    </row>
    <row r="47" spans="1:5" ht="15.75" customHeight="1" x14ac:dyDescent="0.25">
      <c r="B47" s="16" t="s">
        <v>12</v>
      </c>
      <c r="C47" s="71">
        <v>0.3649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1.2579681903175</v>
      </c>
      <c r="D51" s="17"/>
    </row>
    <row r="52" spans="1:4" ht="15" customHeight="1" x14ac:dyDescent="0.25">
      <c r="B52" s="16" t="s">
        <v>125</v>
      </c>
      <c r="C52" s="76">
        <v>1.22869029438</v>
      </c>
    </row>
    <row r="53" spans="1:4" ht="15.75" customHeight="1" x14ac:dyDescent="0.25">
      <c r="B53" s="16" t="s">
        <v>126</v>
      </c>
      <c r="C53" s="76">
        <v>1.22869029438</v>
      </c>
    </row>
    <row r="54" spans="1:4" ht="15.75" customHeight="1" x14ac:dyDescent="0.25">
      <c r="B54" s="16" t="s">
        <v>127</v>
      </c>
      <c r="C54" s="76">
        <v>0.75905434776900005</v>
      </c>
    </row>
    <row r="55" spans="1:4" ht="15.75" customHeight="1" x14ac:dyDescent="0.25">
      <c r="B55" s="16" t="s">
        <v>128</v>
      </c>
      <c r="C55" s="76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0.51268864550410065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40.263780634947466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42.574020447454849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135.8779028845432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0.28463353307878103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1.1512218894654103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1.1512218894654103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1.1512218894654103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1.1512218894654103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13.591732347475435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13.591732347475435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0.33097508532551273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0.27600000000000002</v>
      </c>
      <c r="C18" s="85">
        <v>0.95</v>
      </c>
      <c r="D18" s="87">
        <v>3.2163028334016044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3.2163028334016044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3.2163028334016044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2.6261537372444135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23.221901668381566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4.4935547009666941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19.59004600780592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86">
        <v>19.589944369512313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4.6294904344325163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4.6086943866537231</v>
      </c>
      <c r="E27" s="86" t="s">
        <v>202</v>
      </c>
    </row>
    <row r="28" spans="1:5" ht="15.75" customHeight="1" x14ac:dyDescent="0.25">
      <c r="A28" s="52" t="s">
        <v>84</v>
      </c>
      <c r="B28" s="85">
        <v>0.77</v>
      </c>
      <c r="C28" s="85">
        <v>0.95</v>
      </c>
      <c r="D28" s="86">
        <v>0.57032912051122431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86">
        <v>73.100645834826111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86">
        <v>2.2654030490850006</v>
      </c>
      <c r="E30" s="86" t="s">
        <v>202</v>
      </c>
    </row>
    <row r="31" spans="1:5" ht="15.75" customHeight="1" x14ac:dyDescent="0.25">
      <c r="A31" s="52" t="s">
        <v>28</v>
      </c>
      <c r="B31" s="85">
        <v>0.88749999999999996</v>
      </c>
      <c r="C31" s="85">
        <v>0.95</v>
      </c>
      <c r="D31" s="86">
        <v>0.66493210580190532</v>
      </c>
      <c r="E31" s="86" t="s">
        <v>202</v>
      </c>
    </row>
    <row r="32" spans="1:5" ht="15.75" customHeight="1" x14ac:dyDescent="0.25">
      <c r="A32" s="52" t="s">
        <v>83</v>
      </c>
      <c r="B32" s="85">
        <v>0.36899999999999999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0.39200000000000002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0.60599999999999998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0.86900000000000011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0.11800000000000001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0.441</v>
      </c>
      <c r="C37" s="85">
        <v>0.95</v>
      </c>
      <c r="D37" s="86">
        <v>1.6048641310337008</v>
      </c>
      <c r="E37" s="86" t="s">
        <v>202</v>
      </c>
    </row>
    <row r="38" spans="1:6" ht="15.75" customHeight="1" x14ac:dyDescent="0.25">
      <c r="A38" s="52" t="s">
        <v>60</v>
      </c>
      <c r="B38" s="85">
        <v>0.441</v>
      </c>
      <c r="C38" s="85">
        <v>0.95</v>
      </c>
      <c r="D38" s="86">
        <v>0.68771697429380785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3064998.0753629999</v>
      </c>
      <c r="C2" s="78">
        <v>7914446</v>
      </c>
      <c r="D2" s="78">
        <v>14949751</v>
      </c>
      <c r="E2" s="78">
        <v>13381866</v>
      </c>
      <c r="F2" s="78">
        <v>9846421</v>
      </c>
      <c r="G2" s="22">
        <f t="shared" ref="G2:G40" si="0">C2+D2+E2+F2</f>
        <v>46092484</v>
      </c>
      <c r="H2" s="22">
        <f t="shared" ref="H2:H40" si="1">(B2 + stillbirth*B2/(1000-stillbirth))/(1-abortion)</f>
        <v>3614802.2712094085</v>
      </c>
      <c r="I2" s="22">
        <f>G2-H2</f>
        <v>42477681.728790589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3040541.568</v>
      </c>
      <c r="C3" s="78">
        <v>7923000</v>
      </c>
      <c r="D3" s="78">
        <v>15013000</v>
      </c>
      <c r="E3" s="78">
        <v>13579000</v>
      </c>
      <c r="F3" s="78">
        <v>10095000</v>
      </c>
      <c r="G3" s="22">
        <f t="shared" si="0"/>
        <v>46610000</v>
      </c>
      <c r="H3" s="22">
        <f t="shared" si="1"/>
        <v>3585958.7169271922</v>
      </c>
      <c r="I3" s="22">
        <f t="shared" ref="I3:I15" si="3">G3-H3</f>
        <v>43024041.283072807</v>
      </c>
    </row>
    <row r="4" spans="1:9" ht="15.75" customHeight="1" x14ac:dyDescent="0.25">
      <c r="A4" s="7">
        <f t="shared" si="2"/>
        <v>2019</v>
      </c>
      <c r="B4" s="77">
        <v>3014935.9739999999</v>
      </c>
      <c r="C4" s="78">
        <v>7913000</v>
      </c>
      <c r="D4" s="78">
        <v>15075000</v>
      </c>
      <c r="E4" s="78">
        <v>13752000</v>
      </c>
      <c r="F4" s="78">
        <v>10366000</v>
      </c>
      <c r="G4" s="22">
        <f t="shared" si="0"/>
        <v>47106000</v>
      </c>
      <c r="H4" s="22">
        <f t="shared" si="1"/>
        <v>3555759.951032077</v>
      </c>
      <c r="I4" s="22">
        <f t="shared" si="3"/>
        <v>43550240.04896792</v>
      </c>
    </row>
    <row r="5" spans="1:9" ht="15.75" customHeight="1" x14ac:dyDescent="0.25">
      <c r="A5" s="7">
        <f t="shared" si="2"/>
        <v>2020</v>
      </c>
      <c r="B5" s="77">
        <v>2988379.55</v>
      </c>
      <c r="C5" s="78">
        <v>7882000</v>
      </c>
      <c r="D5" s="78">
        <v>15135000</v>
      </c>
      <c r="E5" s="78">
        <v>13905000</v>
      </c>
      <c r="F5" s="78">
        <v>10661000</v>
      </c>
      <c r="G5" s="22">
        <f t="shared" si="0"/>
        <v>47583000</v>
      </c>
      <c r="H5" s="22">
        <f t="shared" si="1"/>
        <v>3524439.7937497492</v>
      </c>
      <c r="I5" s="22">
        <f t="shared" si="3"/>
        <v>44058560.20625025</v>
      </c>
    </row>
    <row r="6" spans="1:9" ht="15.75" customHeight="1" x14ac:dyDescent="0.25">
      <c r="A6" s="7">
        <f t="shared" si="2"/>
        <v>2021</v>
      </c>
      <c r="B6" s="77">
        <v>2961256.2</v>
      </c>
      <c r="C6" s="78">
        <v>7834000</v>
      </c>
      <c r="D6" s="78">
        <v>15207000</v>
      </c>
      <c r="E6" s="78">
        <v>14040000</v>
      </c>
      <c r="F6" s="78">
        <v>10982000</v>
      </c>
      <c r="G6" s="22">
        <f t="shared" si="0"/>
        <v>48063000</v>
      </c>
      <c r="H6" s="22">
        <f t="shared" si="1"/>
        <v>3492451.0143860965</v>
      </c>
      <c r="I6" s="22">
        <f t="shared" si="3"/>
        <v>44570548.985613905</v>
      </c>
    </row>
    <row r="7" spans="1:9" ht="15.75" customHeight="1" x14ac:dyDescent="0.25">
      <c r="A7" s="7">
        <f t="shared" si="2"/>
        <v>2022</v>
      </c>
      <c r="B7" s="77">
        <v>2933044.1364000002</v>
      </c>
      <c r="C7" s="78">
        <v>7762000</v>
      </c>
      <c r="D7" s="78">
        <v>15285000</v>
      </c>
      <c r="E7" s="78">
        <v>14153000</v>
      </c>
      <c r="F7" s="78">
        <v>11331000</v>
      </c>
      <c r="G7" s="22">
        <f t="shared" si="0"/>
        <v>48531000</v>
      </c>
      <c r="H7" s="22">
        <f t="shared" si="1"/>
        <v>3459178.22625728</v>
      </c>
      <c r="I7" s="22">
        <f t="shared" si="3"/>
        <v>45071821.77374272</v>
      </c>
    </row>
    <row r="8" spans="1:9" ht="15.75" customHeight="1" x14ac:dyDescent="0.25">
      <c r="A8" s="7">
        <f t="shared" si="2"/>
        <v>2023</v>
      </c>
      <c r="B8" s="77">
        <v>2903490.3907999997</v>
      </c>
      <c r="C8" s="78">
        <v>7676000</v>
      </c>
      <c r="D8" s="78">
        <v>15358000</v>
      </c>
      <c r="E8" s="78">
        <v>14249000</v>
      </c>
      <c r="F8" s="78">
        <v>11689000</v>
      </c>
      <c r="G8" s="22">
        <f t="shared" si="0"/>
        <v>48972000</v>
      </c>
      <c r="H8" s="22">
        <f t="shared" si="1"/>
        <v>3424323.0830921493</v>
      </c>
      <c r="I8" s="22">
        <f t="shared" si="3"/>
        <v>45547676.916907847</v>
      </c>
    </row>
    <row r="9" spans="1:9" ht="15.75" customHeight="1" x14ac:dyDescent="0.25">
      <c r="A9" s="7">
        <f t="shared" si="2"/>
        <v>2024</v>
      </c>
      <c r="B9" s="77">
        <v>2872232.0171999997</v>
      </c>
      <c r="C9" s="78">
        <v>7591000</v>
      </c>
      <c r="D9" s="78">
        <v>15405000</v>
      </c>
      <c r="E9" s="78">
        <v>14334000</v>
      </c>
      <c r="F9" s="78">
        <v>12032000</v>
      </c>
      <c r="G9" s="22">
        <f t="shared" si="0"/>
        <v>49362000</v>
      </c>
      <c r="H9" s="22">
        <f t="shared" si="1"/>
        <v>3387457.5330639621</v>
      </c>
      <c r="I9" s="22">
        <f t="shared" si="3"/>
        <v>45974542.466936037</v>
      </c>
    </row>
    <row r="10" spans="1:9" ht="15.75" customHeight="1" x14ac:dyDescent="0.25">
      <c r="A10" s="7">
        <f t="shared" si="2"/>
        <v>2025</v>
      </c>
      <c r="B10" s="77">
        <v>2839016.5380000002</v>
      </c>
      <c r="C10" s="78">
        <v>7516000</v>
      </c>
      <c r="D10" s="78">
        <v>15417000</v>
      </c>
      <c r="E10" s="78">
        <v>14417000</v>
      </c>
      <c r="F10" s="78">
        <v>12341000</v>
      </c>
      <c r="G10" s="22">
        <f t="shared" si="0"/>
        <v>49691000</v>
      </c>
      <c r="H10" s="22">
        <f t="shared" si="1"/>
        <v>3348283.8087420482</v>
      </c>
      <c r="I10" s="22">
        <f t="shared" si="3"/>
        <v>46342716.191257954</v>
      </c>
    </row>
    <row r="11" spans="1:9" ht="15.75" customHeight="1" x14ac:dyDescent="0.25">
      <c r="A11" s="7">
        <f t="shared" si="2"/>
        <v>2026</v>
      </c>
      <c r="B11" s="77">
        <v>2809397.9920000001</v>
      </c>
      <c r="C11" s="78">
        <v>7455000</v>
      </c>
      <c r="D11" s="78">
        <v>15411000</v>
      </c>
      <c r="E11" s="78">
        <v>14500000</v>
      </c>
      <c r="F11" s="78">
        <v>12618000</v>
      </c>
      <c r="G11" s="22">
        <f t="shared" si="0"/>
        <v>49984000</v>
      </c>
      <c r="H11" s="22">
        <f t="shared" si="1"/>
        <v>3313352.2411788157</v>
      </c>
      <c r="I11" s="22">
        <f t="shared" si="3"/>
        <v>46670647.758821182</v>
      </c>
    </row>
    <row r="12" spans="1:9" ht="15.75" customHeight="1" x14ac:dyDescent="0.25">
      <c r="A12" s="7">
        <f t="shared" si="2"/>
        <v>2027</v>
      </c>
      <c r="B12" s="77">
        <v>2777965.2540000002</v>
      </c>
      <c r="C12" s="78">
        <v>7400000</v>
      </c>
      <c r="D12" s="78">
        <v>15375000</v>
      </c>
      <c r="E12" s="78">
        <v>14577000</v>
      </c>
      <c r="F12" s="78">
        <v>12861000</v>
      </c>
      <c r="G12" s="22">
        <f t="shared" si="0"/>
        <v>50213000</v>
      </c>
      <c r="H12" s="22">
        <f t="shared" si="1"/>
        <v>3276281.0489891525</v>
      </c>
      <c r="I12" s="22">
        <f t="shared" si="3"/>
        <v>46936718.951010846</v>
      </c>
    </row>
    <row r="13" spans="1:9" ht="15.75" customHeight="1" x14ac:dyDescent="0.25">
      <c r="A13" s="7">
        <f t="shared" si="2"/>
        <v>2028</v>
      </c>
      <c r="B13" s="77">
        <v>2744784.41</v>
      </c>
      <c r="C13" s="78">
        <v>7352000</v>
      </c>
      <c r="D13" s="78">
        <v>15308000</v>
      </c>
      <c r="E13" s="78">
        <v>14650000</v>
      </c>
      <c r="F13" s="78">
        <v>13073000</v>
      </c>
      <c r="G13" s="22">
        <f t="shared" si="0"/>
        <v>50383000</v>
      </c>
      <c r="H13" s="22">
        <f t="shared" si="1"/>
        <v>3237148.1727841194</v>
      </c>
      <c r="I13" s="22">
        <f t="shared" si="3"/>
        <v>47145851.82721588</v>
      </c>
    </row>
    <row r="14" spans="1:9" ht="15.75" customHeight="1" x14ac:dyDescent="0.25">
      <c r="A14" s="7">
        <f t="shared" si="2"/>
        <v>2029</v>
      </c>
      <c r="B14" s="77">
        <v>2709935.04</v>
      </c>
      <c r="C14" s="78">
        <v>7308000</v>
      </c>
      <c r="D14" s="78">
        <v>15220000</v>
      </c>
      <c r="E14" s="78">
        <v>14722000</v>
      </c>
      <c r="F14" s="78">
        <v>13259000</v>
      </c>
      <c r="G14" s="22">
        <f t="shared" si="0"/>
        <v>50509000</v>
      </c>
      <c r="H14" s="22">
        <f t="shared" si="1"/>
        <v>3196047.4677498108</v>
      </c>
      <c r="I14" s="22">
        <f t="shared" si="3"/>
        <v>47312952.532250188</v>
      </c>
    </row>
    <row r="15" spans="1:9" ht="15.75" customHeight="1" x14ac:dyDescent="0.25">
      <c r="A15" s="7">
        <f t="shared" si="2"/>
        <v>2030</v>
      </c>
      <c r="B15" s="77">
        <v>2673537.5099999998</v>
      </c>
      <c r="C15" s="78">
        <v>7266000</v>
      </c>
      <c r="D15" s="78">
        <v>15116000</v>
      </c>
      <c r="E15" s="78">
        <v>14794000</v>
      </c>
      <c r="F15" s="78">
        <v>13422000</v>
      </c>
      <c r="G15" s="22">
        <f t="shared" si="0"/>
        <v>50598000</v>
      </c>
      <c r="H15" s="22">
        <f t="shared" si="1"/>
        <v>3153120.8913294226</v>
      </c>
      <c r="I15" s="22">
        <f t="shared" si="3"/>
        <v>47444879.108670577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129.73197374224853</v>
      </c>
      <c r="I17" s="22">
        <f t="shared" si="4"/>
        <v>-129.73197374224853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1.4471490750000003E-2</v>
      </c>
    </row>
    <row r="4" spans="1:8" ht="15.75" customHeight="1" x14ac:dyDescent="0.25">
      <c r="B4" s="24" t="s">
        <v>7</v>
      </c>
      <c r="C4" s="79">
        <v>7.3721861489266807E-2</v>
      </c>
    </row>
    <row r="5" spans="1:8" ht="15.75" customHeight="1" x14ac:dyDescent="0.25">
      <c r="B5" s="24" t="s">
        <v>8</v>
      </c>
      <c r="C5" s="79">
        <v>0.20474691174916462</v>
      </c>
    </row>
    <row r="6" spans="1:8" ht="15.75" customHeight="1" x14ac:dyDescent="0.25">
      <c r="B6" s="24" t="s">
        <v>10</v>
      </c>
      <c r="C6" s="79">
        <v>0.18878775767870126</v>
      </c>
    </row>
    <row r="7" spans="1:8" ht="15.75" customHeight="1" x14ac:dyDescent="0.25">
      <c r="B7" s="24" t="s">
        <v>13</v>
      </c>
      <c r="C7" s="79">
        <v>0.14995191637272551</v>
      </c>
    </row>
    <row r="8" spans="1:8" ht="15.75" customHeight="1" x14ac:dyDescent="0.25">
      <c r="B8" s="24" t="s">
        <v>14</v>
      </c>
      <c r="C8" s="79">
        <v>1.353271934729532E-2</v>
      </c>
    </row>
    <row r="9" spans="1:8" ht="15.75" customHeight="1" x14ac:dyDescent="0.25">
      <c r="B9" s="24" t="s">
        <v>27</v>
      </c>
      <c r="C9" s="79">
        <v>7.403929894294492E-2</v>
      </c>
    </row>
    <row r="10" spans="1:8" ht="15.75" customHeight="1" x14ac:dyDescent="0.25">
      <c r="B10" s="24" t="s">
        <v>15</v>
      </c>
      <c r="C10" s="79">
        <v>0.28074804366990158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7.7460059625387406E-2</v>
      </c>
      <c r="D14" s="79">
        <v>7.7460059625387406E-2</v>
      </c>
      <c r="E14" s="79">
        <v>5.5718058933552903E-2</v>
      </c>
      <c r="F14" s="79">
        <v>5.5718058933552903E-2</v>
      </c>
    </row>
    <row r="15" spans="1:8" ht="15.75" customHeight="1" x14ac:dyDescent="0.25">
      <c r="B15" s="24" t="s">
        <v>16</v>
      </c>
      <c r="C15" s="79">
        <v>0.40217380635963002</v>
      </c>
      <c r="D15" s="79">
        <v>0.40217380635963002</v>
      </c>
      <c r="E15" s="79">
        <v>0.18228651953212002</v>
      </c>
      <c r="F15" s="79">
        <v>0.18228651953212002</v>
      </c>
    </row>
    <row r="16" spans="1:8" ht="15.75" customHeight="1" x14ac:dyDescent="0.25">
      <c r="B16" s="24" t="s">
        <v>17</v>
      </c>
      <c r="C16" s="79">
        <v>1.4579185759296297E-2</v>
      </c>
      <c r="D16" s="79">
        <v>1.4579185759296297E-2</v>
      </c>
      <c r="E16" s="79">
        <v>1.19763303366667E-2</v>
      </c>
      <c r="F16" s="79">
        <v>1.19763303366667E-2</v>
      </c>
    </row>
    <row r="17" spans="1:8" ht="15.75" customHeight="1" x14ac:dyDescent="0.25">
      <c r="B17" s="24" t="s">
        <v>18</v>
      </c>
      <c r="C17" s="79">
        <v>2.39942844928935E-3</v>
      </c>
      <c r="D17" s="79">
        <v>2.39942844928935E-3</v>
      </c>
      <c r="E17" s="79">
        <v>6.6740954247346803E-3</v>
      </c>
      <c r="F17" s="79">
        <v>6.6740954247346803E-3</v>
      </c>
    </row>
    <row r="18" spans="1:8" ht="15.75" customHeight="1" x14ac:dyDescent="0.25">
      <c r="B18" s="24" t="s">
        <v>19</v>
      </c>
      <c r="C18" s="79">
        <v>3.0592801188227999E-5</v>
      </c>
      <c r="D18" s="79">
        <v>3.0592801188227999E-5</v>
      </c>
      <c r="E18" s="79">
        <v>2.56062880010033E-5</v>
      </c>
      <c r="F18" s="79">
        <v>2.56062880010033E-5</v>
      </c>
    </row>
    <row r="19" spans="1:8" ht="15.75" customHeight="1" x14ac:dyDescent="0.25">
      <c r="B19" s="24" t="s">
        <v>20</v>
      </c>
      <c r="C19" s="79">
        <v>4.6526791136372099E-2</v>
      </c>
      <c r="D19" s="79">
        <v>4.6526791136372099E-2</v>
      </c>
      <c r="E19" s="79">
        <v>5.4032321184180103E-2</v>
      </c>
      <c r="F19" s="79">
        <v>5.4032321184180103E-2</v>
      </c>
    </row>
    <row r="20" spans="1:8" ht="15.75" customHeight="1" x14ac:dyDescent="0.25">
      <c r="B20" s="24" t="s">
        <v>21</v>
      </c>
      <c r="C20" s="79">
        <v>8.1577604646069601E-4</v>
      </c>
      <c r="D20" s="79">
        <v>8.1577604646069601E-4</v>
      </c>
      <c r="E20" s="79">
        <v>4.37167545235825E-3</v>
      </c>
      <c r="F20" s="79">
        <v>4.37167545235825E-3</v>
      </c>
    </row>
    <row r="21" spans="1:8" ht="15.75" customHeight="1" x14ac:dyDescent="0.25">
      <c r="B21" s="24" t="s">
        <v>22</v>
      </c>
      <c r="C21" s="79">
        <v>4.4035861015049201E-2</v>
      </c>
      <c r="D21" s="79">
        <v>4.4035861015049201E-2</v>
      </c>
      <c r="E21" s="79">
        <v>0.30321726174644398</v>
      </c>
      <c r="F21" s="79">
        <v>0.30321726174644398</v>
      </c>
    </row>
    <row r="22" spans="1:8" ht="15.75" customHeight="1" x14ac:dyDescent="0.25">
      <c r="B22" s="24" t="s">
        <v>23</v>
      </c>
      <c r="C22" s="79">
        <v>0.41197849880732673</v>
      </c>
      <c r="D22" s="79">
        <v>0.41197849880732673</v>
      </c>
      <c r="E22" s="79">
        <v>0.3816981311019424</v>
      </c>
      <c r="F22" s="79">
        <v>0.3816981311019424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2.5899999999999999E-2</v>
      </c>
    </row>
    <row r="27" spans="1:8" ht="15.75" customHeight="1" x14ac:dyDescent="0.25">
      <c r="B27" s="24" t="s">
        <v>39</v>
      </c>
      <c r="C27" s="79">
        <v>7.0999999999999995E-3</v>
      </c>
    </row>
    <row r="28" spans="1:8" ht="15.75" customHeight="1" x14ac:dyDescent="0.25">
      <c r="B28" s="24" t="s">
        <v>40</v>
      </c>
      <c r="C28" s="79">
        <v>0.25590000000000002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1.7500000000000002E-2</v>
      </c>
    </row>
    <row r="31" spans="1:8" ht="15.75" customHeight="1" x14ac:dyDescent="0.25">
      <c r="B31" s="24" t="s">
        <v>43</v>
      </c>
      <c r="C31" s="79">
        <v>1.8100000000000002E-2</v>
      </c>
    </row>
    <row r="32" spans="1:8" ht="15.75" customHeight="1" x14ac:dyDescent="0.25">
      <c r="B32" s="24" t="s">
        <v>44</v>
      </c>
      <c r="C32" s="79">
        <v>1.1399999999999999E-2</v>
      </c>
    </row>
    <row r="33" spans="2:3" ht="15.75" customHeight="1" x14ac:dyDescent="0.25">
      <c r="B33" s="24" t="s">
        <v>45</v>
      </c>
      <c r="C33" s="79">
        <v>0.15130000000000002</v>
      </c>
    </row>
    <row r="34" spans="2:3" ht="15.75" customHeight="1" x14ac:dyDescent="0.25">
      <c r="B34" s="24" t="s">
        <v>46</v>
      </c>
      <c r="C34" s="79">
        <v>0.36639999999776485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0.62319199061732555</v>
      </c>
      <c r="D2" s="80">
        <v>0.62319199061732555</v>
      </c>
      <c r="E2" s="80">
        <v>0.51429207529917986</v>
      </c>
      <c r="F2" s="80">
        <v>0.26955357117261386</v>
      </c>
      <c r="G2" s="80">
        <v>0.24482599773794417</v>
      </c>
    </row>
    <row r="3" spans="1:15" ht="15.75" customHeight="1" x14ac:dyDescent="0.25">
      <c r="A3" s="5"/>
      <c r="B3" s="11" t="s">
        <v>118</v>
      </c>
      <c r="C3" s="80">
        <v>0.23569440670783467</v>
      </c>
      <c r="D3" s="80">
        <v>0.23569440670783467</v>
      </c>
      <c r="E3" s="80">
        <v>0.29016478956568509</v>
      </c>
      <c r="F3" s="80">
        <v>0.34288799862398678</v>
      </c>
      <c r="G3" s="80">
        <v>0.33502504953613405</v>
      </c>
    </row>
    <row r="4" spans="1:15" ht="15.75" customHeight="1" x14ac:dyDescent="0.25">
      <c r="A4" s="5"/>
      <c r="B4" s="11" t="s">
        <v>116</v>
      </c>
      <c r="C4" s="81">
        <v>0.10281133909166895</v>
      </c>
      <c r="D4" s="81">
        <v>0.10281133909166895</v>
      </c>
      <c r="E4" s="81">
        <v>0.14716132850376146</v>
      </c>
      <c r="F4" s="81">
        <v>0.25098062190025078</v>
      </c>
      <c r="G4" s="81">
        <v>0.28357114442277326</v>
      </c>
    </row>
    <row r="5" spans="1:15" ht="15.75" customHeight="1" x14ac:dyDescent="0.25">
      <c r="A5" s="5"/>
      <c r="B5" s="11" t="s">
        <v>119</v>
      </c>
      <c r="C5" s="81">
        <v>3.8302263583170792E-2</v>
      </c>
      <c r="D5" s="81">
        <v>3.8302263583170792E-2</v>
      </c>
      <c r="E5" s="81">
        <v>4.8381806631373633E-2</v>
      </c>
      <c r="F5" s="81">
        <v>0.1365778083031485</v>
      </c>
      <c r="G5" s="81">
        <v>0.1365778083031485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0.53718570382499997</v>
      </c>
      <c r="D8" s="80">
        <v>0.53718570382499997</v>
      </c>
      <c r="E8" s="80">
        <v>0.58096665121175028</v>
      </c>
      <c r="F8" s="80">
        <v>0.550228407370283</v>
      </c>
      <c r="G8" s="80">
        <v>0.50784983519999993</v>
      </c>
    </row>
    <row r="9" spans="1:15" ht="15.75" customHeight="1" x14ac:dyDescent="0.25">
      <c r="B9" s="7" t="s">
        <v>121</v>
      </c>
      <c r="C9" s="80">
        <v>0.26758688617499998</v>
      </c>
      <c r="D9" s="80">
        <v>0.26758688617499998</v>
      </c>
      <c r="E9" s="80">
        <v>0.21810700878824971</v>
      </c>
      <c r="F9" s="80">
        <v>0.30590680262971698</v>
      </c>
      <c r="G9" s="80">
        <v>0.36689151479999998</v>
      </c>
    </row>
    <row r="10" spans="1:15" ht="15.75" customHeight="1" x14ac:dyDescent="0.25">
      <c r="B10" s="7" t="s">
        <v>122</v>
      </c>
      <c r="C10" s="81">
        <v>0.13573621899999999</v>
      </c>
      <c r="D10" s="81">
        <v>0.13573621899999999</v>
      </c>
      <c r="E10" s="81">
        <v>0.14011394299999999</v>
      </c>
      <c r="F10" s="81">
        <v>0.10861568999999999</v>
      </c>
      <c r="G10" s="81">
        <v>0.10371554566666669</v>
      </c>
    </row>
    <row r="11" spans="1:15" ht="15.75" customHeight="1" x14ac:dyDescent="0.25">
      <c r="B11" s="7" t="s">
        <v>123</v>
      </c>
      <c r="C11" s="81">
        <v>5.9491190999999999E-2</v>
      </c>
      <c r="D11" s="81">
        <v>5.9491190999999999E-2</v>
      </c>
      <c r="E11" s="81">
        <v>6.0812397000000004E-2</v>
      </c>
      <c r="F11" s="81">
        <v>3.5249100000000005E-2</v>
      </c>
      <c r="G11" s="81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0.80099784150000009</v>
      </c>
      <c r="D14" s="82">
        <v>0.77677478115800003</v>
      </c>
      <c r="E14" s="82">
        <v>0.77677478115800003</v>
      </c>
      <c r="F14" s="82">
        <v>0.52042201054299997</v>
      </c>
      <c r="G14" s="82">
        <v>0.52042201054299997</v>
      </c>
      <c r="H14" s="83">
        <v>0.60899999999999999</v>
      </c>
      <c r="I14" s="83">
        <v>0.45700000000000002</v>
      </c>
      <c r="J14" s="83">
        <v>0.45700000000000002</v>
      </c>
      <c r="K14" s="83">
        <v>0.45700000000000002</v>
      </c>
      <c r="L14" s="83">
        <v>0.30425005866799998</v>
      </c>
      <c r="M14" s="83">
        <v>0.27884316319149999</v>
      </c>
      <c r="N14" s="83">
        <v>0.23079246462450001</v>
      </c>
      <c r="O14" s="83">
        <v>0.26906048794350002</v>
      </c>
    </row>
    <row r="15" spans="1:15" ht="15.75" customHeight="1" x14ac:dyDescent="0.25">
      <c r="B15" s="16" t="s">
        <v>68</v>
      </c>
      <c r="C15" s="80">
        <f>iron_deficiency_anaemia*C14</f>
        <v>0.41066249841034336</v>
      </c>
      <c r="D15" s="80">
        <f t="shared" ref="D15:O15" si="0">iron_deficiency_anaemia*D14</f>
        <v>0.39824361041363926</v>
      </c>
      <c r="E15" s="80">
        <f t="shared" si="0"/>
        <v>0.39824361041363926</v>
      </c>
      <c r="F15" s="80">
        <f t="shared" si="0"/>
        <v>0.26681445567581147</v>
      </c>
      <c r="G15" s="80">
        <f t="shared" si="0"/>
        <v>0.26681445567581147</v>
      </c>
      <c r="H15" s="80">
        <f t="shared" si="0"/>
        <v>0.31222738511199727</v>
      </c>
      <c r="I15" s="80">
        <f t="shared" si="0"/>
        <v>0.234298710995374</v>
      </c>
      <c r="J15" s="80">
        <f t="shared" si="0"/>
        <v>0.234298710995374</v>
      </c>
      <c r="K15" s="80">
        <f t="shared" si="0"/>
        <v>0.234298710995374</v>
      </c>
      <c r="L15" s="80">
        <f t="shared" si="0"/>
        <v>0.15598555047304005</v>
      </c>
      <c r="M15" s="80">
        <f t="shared" si="0"/>
        <v>0.14295972364472903</v>
      </c>
      <c r="N15" s="80">
        <f t="shared" si="0"/>
        <v>0.11832467608088798</v>
      </c>
      <c r="O15" s="80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0.55299999999999994</v>
      </c>
      <c r="D2" s="81">
        <v>0.55299999999999994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6.8000000000000005E-2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0.14099999999999999</v>
      </c>
      <c r="D4" s="81">
        <v>0.14099999999999999</v>
      </c>
      <c r="E4" s="81">
        <v>0.69399999999999995</v>
      </c>
      <c r="F4" s="81">
        <v>0.79200000000000004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0.14500000000000002</v>
      </c>
      <c r="E5" s="80">
        <f>1-SUM(E2:E4)</f>
        <v>0.30600000000000005</v>
      </c>
      <c r="F5" s="80">
        <f>1-SUM(F2:F4)</f>
        <v>0.20799999999999996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0.39088999999999996</v>
      </c>
      <c r="D2" s="144">
        <v>0.38634999999999997</v>
      </c>
      <c r="E2" s="144">
        <v>0.38182000000000005</v>
      </c>
      <c r="F2" s="144">
        <v>0.37725999999999998</v>
      </c>
      <c r="G2" s="144">
        <v>0.37279000000000001</v>
      </c>
      <c r="H2" s="144">
        <v>0.36770000000000003</v>
      </c>
      <c r="I2" s="144">
        <v>0.36268999999999996</v>
      </c>
      <c r="J2" s="144">
        <v>0.35774</v>
      </c>
      <c r="K2" s="144">
        <v>0.35281000000000001</v>
      </c>
      <c r="L2" s="144">
        <v>0.34795000000000004</v>
      </c>
      <c r="M2" s="144">
        <v>0.34314</v>
      </c>
      <c r="N2" s="144">
        <v>0.33838999999999997</v>
      </c>
      <c r="O2" s="144">
        <v>0.33366999999999997</v>
      </c>
      <c r="P2" s="144">
        <v>0.32899999999999996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0.12423999999999999</v>
      </c>
      <c r="D4" s="144">
        <v>0.12391000000000001</v>
      </c>
      <c r="E4" s="144">
        <v>0.12361000000000001</v>
      </c>
      <c r="F4" s="144">
        <v>0.12332000000000001</v>
      </c>
      <c r="G4" s="144">
        <v>0.12307999999999999</v>
      </c>
      <c r="H4" s="144">
        <v>0.12272999999999999</v>
      </c>
      <c r="I4" s="144">
        <v>0.12240000000000001</v>
      </c>
      <c r="J4" s="144">
        <v>0.12208999999999999</v>
      </c>
      <c r="K4" s="144">
        <v>0.12178000000000001</v>
      </c>
      <c r="L4" s="144">
        <v>0.12148999999999999</v>
      </c>
      <c r="M4" s="144">
        <v>0.12121999999999999</v>
      </c>
      <c r="N4" s="144">
        <v>0.12095</v>
      </c>
      <c r="O4" s="144">
        <v>0.1207</v>
      </c>
      <c r="P4" s="144">
        <v>0.12044000000000001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0.29330726808998875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0.2454313787263202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0.13634898059558928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0.55299999999999994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0.7593333333333333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33.061999999999998</v>
      </c>
      <c r="D13" s="143">
        <v>31.335000000000001</v>
      </c>
      <c r="E13" s="143">
        <v>29.757000000000001</v>
      </c>
      <c r="F13" s="143">
        <v>28.401</v>
      </c>
      <c r="G13" s="143">
        <v>27.033999999999999</v>
      </c>
      <c r="H13" s="143">
        <v>25.812999999999999</v>
      </c>
      <c r="I13" s="143">
        <v>24.626000000000001</v>
      </c>
      <c r="J13" s="143">
        <v>23.587</v>
      </c>
      <c r="K13" s="143">
        <v>22.651</v>
      </c>
      <c r="L13" s="143">
        <v>21.71</v>
      </c>
      <c r="M13" s="143">
        <v>21.106999999999999</v>
      </c>
      <c r="N13" s="143">
        <v>19.945</v>
      </c>
      <c r="O13" s="143">
        <v>19.324000000000002</v>
      </c>
      <c r="P13" s="143">
        <v>18.641999999999999</v>
      </c>
    </row>
    <row r="14" spans="1:16" x14ac:dyDescent="0.25">
      <c r="B14" s="16" t="s">
        <v>170</v>
      </c>
      <c r="C14" s="143">
        <f>maternal_mortality</f>
        <v>1.76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0.24299999999999999</v>
      </c>
      <c r="E2" s="92">
        <f>food_insecure</f>
        <v>0.24299999999999999</v>
      </c>
      <c r="F2" s="92">
        <f>food_insecure</f>
        <v>0.24299999999999999</v>
      </c>
      <c r="G2" s="92">
        <f>food_insecure</f>
        <v>0.24299999999999999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0.24299999999999999</v>
      </c>
      <c r="F5" s="92">
        <f>food_insecure</f>
        <v>0.24299999999999999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4.8383391935288463E-2</v>
      </c>
      <c r="D7" s="92">
        <f>diarrhoea_1_5mo/26</f>
        <v>4.7257319014615384E-2</v>
      </c>
      <c r="E7" s="92">
        <f>diarrhoea_6_11mo/26</f>
        <v>4.7257319014615384E-2</v>
      </c>
      <c r="F7" s="92">
        <f>diarrhoea_12_23mo/26</f>
        <v>2.9194397991115388E-2</v>
      </c>
      <c r="G7" s="92">
        <f>diarrhoea_24_59mo/26</f>
        <v>2.9194397991115388E-2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0.24299999999999999</v>
      </c>
      <c r="F8" s="92">
        <f>food_insecure</f>
        <v>0.24299999999999999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0.42</v>
      </c>
      <c r="E9" s="92">
        <f>IF(ISBLANK(comm_deliv), frac_children_health_facility,1)</f>
        <v>0.42</v>
      </c>
      <c r="F9" s="92">
        <f>IF(ISBLANK(comm_deliv), frac_children_health_facility,1)</f>
        <v>0.42</v>
      </c>
      <c r="G9" s="92">
        <f>IF(ISBLANK(comm_deliv), frac_children_health_facility,1)</f>
        <v>0.42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4.8383391935288463E-2</v>
      </c>
      <c r="D11" s="92">
        <f>diarrhoea_1_5mo/26</f>
        <v>4.7257319014615384E-2</v>
      </c>
      <c r="E11" s="92">
        <f>diarrhoea_6_11mo/26</f>
        <v>4.7257319014615384E-2</v>
      </c>
      <c r="F11" s="92">
        <f>diarrhoea_12_23mo/26</f>
        <v>2.9194397991115388E-2</v>
      </c>
      <c r="G11" s="92">
        <f>diarrhoea_24_59mo/26</f>
        <v>2.9194397991115388E-2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0.24299999999999999</v>
      </c>
      <c r="I14" s="92">
        <f>food_insecure</f>
        <v>0.24299999999999999</v>
      </c>
      <c r="J14" s="92">
        <f>food_insecure</f>
        <v>0.24299999999999999</v>
      </c>
      <c r="K14" s="92">
        <f>food_insecure</f>
        <v>0.24299999999999999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0.37200000000000005</v>
      </c>
      <c r="I17" s="92">
        <f>frac_PW_health_facility</f>
        <v>0.37200000000000005</v>
      </c>
      <c r="J17" s="92">
        <f>frac_PW_health_facility</f>
        <v>0.37200000000000005</v>
      </c>
      <c r="K17" s="92">
        <f>frac_PW_health_facility</f>
        <v>0.37200000000000005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0.48840000000000006</v>
      </c>
      <c r="I18" s="92">
        <f>frac_malaria_risk</f>
        <v>0.48840000000000006</v>
      </c>
      <c r="J18" s="92">
        <f>frac_malaria_risk</f>
        <v>0.48840000000000006</v>
      </c>
      <c r="K18" s="92">
        <f>frac_malaria_risk</f>
        <v>0.48840000000000006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0.27500000000000002</v>
      </c>
      <c r="M23" s="92">
        <f>famplan_unmet_need</f>
        <v>0.27500000000000002</v>
      </c>
      <c r="N23" s="92">
        <f>famplan_unmet_need</f>
        <v>0.27500000000000002</v>
      </c>
      <c r="O23" s="92">
        <f>famplan_unmet_need</f>
        <v>0.27500000000000002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0.18099032770004297</v>
      </c>
      <c r="M24" s="92">
        <f>(1-food_insecure)*(0.49)+food_insecure*(0.7)</f>
        <v>0.5410299999999999</v>
      </c>
      <c r="N24" s="92">
        <f>(1-food_insecure)*(0.49)+food_insecure*(0.7)</f>
        <v>0.5410299999999999</v>
      </c>
      <c r="O24" s="92">
        <f>(1-food_insecure)*(0.49)+food_insecure*(0.7)</f>
        <v>0.5410299999999999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7.7567283300018414E-2</v>
      </c>
      <c r="M25" s="92">
        <f>(1-food_insecure)*(0.21)+food_insecure*(0.3)</f>
        <v>0.23186999999999999</v>
      </c>
      <c r="N25" s="92">
        <f>(1-food_insecure)*(0.21)+food_insecure*(0.3)</f>
        <v>0.23186999999999999</v>
      </c>
      <c r="O25" s="92">
        <f>(1-food_insecure)*(0.21)+food_insecure*(0.3)</f>
        <v>0.23186999999999999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7.5971579063415631E-2</v>
      </c>
      <c r="M26" s="92">
        <f>(1-food_insecure)*(0.3)</f>
        <v>0.2271</v>
      </c>
      <c r="N26" s="92">
        <f>(1-food_insecure)*(0.3)</f>
        <v>0.2271</v>
      </c>
      <c r="O26" s="92">
        <f>(1-food_insecure)*(0.3)</f>
        <v>0.2271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0.66547080993652297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0.48840000000000006</v>
      </c>
      <c r="D33" s="92">
        <f t="shared" si="3"/>
        <v>0.48840000000000006</v>
      </c>
      <c r="E33" s="92">
        <f t="shared" si="3"/>
        <v>0.48840000000000006</v>
      </c>
      <c r="F33" s="92">
        <f t="shared" si="3"/>
        <v>0.48840000000000006</v>
      </c>
      <c r="G33" s="92">
        <f t="shared" si="3"/>
        <v>0.48840000000000006</v>
      </c>
      <c r="H33" s="92">
        <f t="shared" si="3"/>
        <v>0.48840000000000006</v>
      </c>
      <c r="I33" s="92">
        <f t="shared" si="3"/>
        <v>0.48840000000000006</v>
      </c>
      <c r="J33" s="92">
        <f t="shared" si="3"/>
        <v>0.48840000000000006</v>
      </c>
      <c r="K33" s="92">
        <f t="shared" si="3"/>
        <v>0.48840000000000006</v>
      </c>
      <c r="L33" s="92">
        <f t="shared" si="3"/>
        <v>0.48840000000000006</v>
      </c>
      <c r="M33" s="92">
        <f t="shared" si="3"/>
        <v>0.48840000000000006</v>
      </c>
      <c r="N33" s="92">
        <f t="shared" si="3"/>
        <v>0.48840000000000006</v>
      </c>
      <c r="O33" s="92">
        <f t="shared" si="3"/>
        <v>0.48840000000000006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2020-03-24T06:48:28Z</dcterms:modified>
</cp:coreProperties>
</file>