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1DAB17D-3F56-4DEF-BE9C-BA1F8652E0A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I6" i="2" s="1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I16" i="2"/>
  <c r="I33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F1352AF-FB7E-48B6-A0A1-B1B63477C0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7FF1A22-412D-486C-9AB9-A922E80B425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B7C4F281-A559-4FE4-9FA7-4DFE87EE86D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010A902-EE15-48A0-90B2-102FF0B1ACB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896FD61-67AB-43A3-8638-B6D2C9102E30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EEC7AEF6-A8AE-43A7-93F1-FD01B9E7B4BD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E9D49374-CA1F-4F8F-9386-6D86EAEEC7D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6F698709-2578-493E-8097-3EF9F4DC813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6CB6779-063D-4721-B1B7-0E68C70C1E8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9E54065-B266-4111-9D9B-1EB0D248A63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01798C5-785E-401D-84C8-EE2FB6B9F0C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F6F2009-55A8-4CBA-879B-E8EF7A2CD9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86BFE7E-3B08-4276-BC6A-65E66E3C8A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115FF66-38BB-4F5B-AF4F-3BCB0231D10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53CDA5D-C15D-4F64-AC68-D81D157915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7BED50A-0AB3-461D-976E-2A60062986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07E6B56-D524-443B-A248-72D22D8C25C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DCA7FC1-160C-4DEE-9F4C-B659360C60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FDB8C5D-856C-4B88-8DC6-0ECCA64D2C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4855E10-BACE-47E9-88B8-46E6A714F2F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B21DE49-82E4-4910-9844-0F1164D33EC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8C3F7F48-29A7-417B-9BD4-03016BACE5B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F2FD6D0-6096-442D-A581-A5755FB0064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F8DEC93-2488-4F1E-BD42-B464063869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DDFA9634-533B-43B2-9551-CC862ADB025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0AF5A56-BB0F-4921-A0C7-B200A3613B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8067465-BA82-4B93-9AA1-93865F7C53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F7FD33E-2970-42CC-A667-677001B098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13D2E23-1AD3-4ADD-84D3-378555CF5B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789AB99C-FFE8-4A78-B709-0BFFC48633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8AFDD3D-B48F-44F1-84FD-1C06283520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10C5830-295B-4F7D-8086-3AD04835FC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2F90C2B-1CBD-430B-96AB-6460BFF916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B3061D1-36B1-47C9-91E7-0078AC4E54D7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937B364-2D95-467C-BE10-E96814CE777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B3E6998-4E21-49B3-BB7E-18F83AFE27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FCB05D4-38D3-4AF3-A602-412A1AD946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BDEFE89-DD22-466F-A752-637E120621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8093AF1-7CC5-4542-9EB6-7CD18A5993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88A1A9D-D139-47F2-A3C1-112E89C932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1B5C3902-9787-48C6-A90A-D2A1257B90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7CA1D3B-94CB-4FF8-B4D8-19E4AAE76B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70221DF-1784-4F70-BC6A-E261D8B759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0C37D93-6A58-4860-8887-7412BB2A43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E9D662A-78E7-4E39-8B06-B65C6C6EF7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207D2F5-9863-4EB0-AED9-51221AFD09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87D5C91-233D-42B7-BADE-141D71515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342E4F90-9E1A-4665-B5DD-DBAEBE65C1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B76AB6AA-71A4-4188-9A92-7AA9335BB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3519D29-B95A-4055-A697-6A3B90524E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37AF13D-9B8F-440B-B57C-6E3E0868A3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A2FCC42-B262-4171-9C36-63673CFA19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54B350C6-9CD6-4A7E-86D2-9E03A94486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EED5BE76-B677-46C4-827F-732AF3044D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6DBC93B3-D22E-4769-9D03-38AE22C28A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DC7618F-25D0-41C2-9195-604F206AD7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2A944855-FBA2-49E9-AA74-DC2DE02655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876EA11D-35E0-4DCC-A1EE-43C6A8C8DC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11872F3-351C-43C9-B768-183E4557F4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019B97E-D9EF-44DA-8065-13F7C7718D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30484E7C-09F3-45EE-965F-74686127E6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EC91E0A-14CE-4E84-B7C8-52F12FA026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01206373-DF8F-4026-80C6-9AC145ED74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7514D80-216E-4867-BB51-04816102C4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5A13C15-EB57-4650-9786-3F9FDC8584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BF23B6D-FDC8-4850-820C-C63D33A971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0F6E24E-FA27-4033-BA8C-0BDFB803B8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878C02E9-FEF6-459C-A4F0-AD5C14F2E9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7104D5EC-3875-42FE-B5DC-7427096CD4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C64537D-227A-46D8-80C3-B2DFC3414F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3FE54FD3-BABE-45E2-9BC0-EB0B879FD1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A93BC74-FE94-4141-8730-8ADB9C3011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0229555-026E-4240-9FC7-F97C70636A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6F63FFC-7915-4E95-8011-50152E59D4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5FABAD31-989E-47C5-ADE2-E50C399695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DDCF1B8-ACB4-4B2C-B613-AF488A6363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3882102-49C4-478A-9855-F00D0341FB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1464BB68-012C-42BB-8BF3-2E4033484B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1A1E70B-72DD-4DD8-BE40-B300302157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CBB439E-2A88-40D5-9958-62489E962D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7F5FBA5E-6B15-4B7F-8960-D1AFC67280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4E8CE26-3756-4B8C-8E9B-6AF43F64C8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CA48C0F-E19E-4097-9E9F-F35AD877B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864FC419-6F43-4BDA-BF6D-54C30D2710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DAA942E-70B0-4297-A311-BDA0E8BBF6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7D45ABD-7A3E-499E-A00C-61325868C2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CA46A2D-9894-480C-91E7-211814D18C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42F496C-5BFF-4D20-AD5F-A9C56F87E7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723AD5C-73C1-44B0-8526-EB04C34E90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509DA93-58B8-41AC-B991-3709ACA281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66A3B2C-9BD1-445F-9F5D-213CC80FE9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8962C273-511E-4740-967D-24C12265DF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95D285B-8DB5-413E-9716-B0C62898D2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61E53AC-DBFC-44C2-ABC3-EFACF3FA59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0DE0261-075F-4E96-9161-8BCCC7151A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3C6F2C5-132E-4F63-88E1-AA5316F89B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0291A95-B48F-4292-B744-9D64FEBAE1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42350C0-DFA9-4EA7-9112-5812C4A9A6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ABB9BEA-265C-4B3F-B441-9058034F1E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6B79775B-2C29-4C7E-B999-7C727DA7E8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76EDFDB-520C-41DF-A815-CC5D039710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46D4CB4-9E2C-4E60-A9A5-8FFD0A7F39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562484C-80EB-4116-8941-A5D6B14FA6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38C1AE1-C156-41F7-BB67-51F3AF4736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BC4BCA92-36FD-4D41-B9B8-EF90F01F72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6CC5334A-B6E2-4DDC-95D1-47C1A76058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70DB499-9664-4B1B-9D21-410F34A7D4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BF48BEF7-F18E-4E21-A49D-556D2DA452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B2918C97-F942-413F-A5AF-EC43EA6DF8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60E14F8-85C7-4485-9314-97E4D89D37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909EF6DE-0852-4CB5-8A21-883723ABD3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649FA8D-A6D3-4F92-B93A-F81ABFD731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6289680-8223-491D-98F0-DD2CCC4B57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FAA5BFE0-DFBB-4596-803C-E370FAFE91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F2F691E-B40C-4367-A7BA-2FF8F55826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FAE221F-DB00-4B46-8134-E354B39AA1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A1AF24F-C831-41B7-95FD-24D4D883228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3AFA18E-3C49-4A30-B7DF-CE6F34E6FD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7944571-942D-4180-B0AF-1E6AEC7ECC0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D561AA6C-C589-4209-B3A6-EAB5BF24D0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088B8B3-3DE3-40FE-B56C-476BD8F9BC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05DB3E0-9788-4A83-AFA0-C9B00EC418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B1CA7E1A-0880-4436-879F-80CD306418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E56BFB90-C565-41BB-975E-2D69979D99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FF9DE5F3-1F6E-45DA-835B-634A80D0B6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EB2A72D-EB7B-4AE3-ACA6-5C341DB18B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C7B9C1D-F082-45E3-8AB0-D43C3B5930A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EE920E1-69DD-44F5-BB10-22B58BAC7A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A63058AA-3B5C-46B7-B896-32CC34C302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78567B5-28D1-4E7B-9107-5A1F5BFEC7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A20E3A0-A73A-44B0-ABA1-52308A896B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9C38959-047A-4634-A62C-07DA57D5F6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D13FC81-356A-4BAD-9CB4-C6A46F9E4B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0310EE7-700D-498D-AA33-A6601CBA3CB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BBF5B6A-611E-49F7-BFDC-3AC66D47EBC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FC81518-7644-466E-AB50-6734F3E487D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CF02935-141A-4E50-A8FF-EA9EAD9CD3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7DC7145-614C-4513-AAD8-574E8B14BE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340ACA6-BAC8-41DF-A9E4-4BCC3A5D42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7AC6831-B07B-4C3B-AC24-3946EBF2CAD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D1BEA838-F3CF-4D5F-B177-795994DC40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2C06409-20E2-4D34-85E9-66C1BE42E06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92DB8DC-C681-4AAA-8C71-FE364080EC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B724E848-EAF2-4BF5-A40E-82D317CDB39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AB5C7BE-B58E-437C-BF88-280B4A458F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2135590-FEFC-48C9-9E08-B719FB6968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27AC303-E3DA-45E1-B816-FCFBC9B4A2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D2B026C-29BE-4C21-8433-106F92E6B1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F635B1F-DD7F-4C92-9C69-2A833123C0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3E773B9-85C9-48E4-B630-56330A5C337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3F8F0E74-98FB-4FDB-B395-2F8A42D7F0F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31B2D4A6-BF89-4EC2-A784-24DC32274E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7E97503-CA44-4733-AB11-AEF531FF73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5068B84-D2F8-432F-98BF-2EB3C48354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624407FE-8C2F-4F30-879E-3F37BE7FB7F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E6B86A2-8704-4B1D-A947-4FFC22BF63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08D5822-3A5D-4508-9072-C1EAB9DF07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DF4BD3E-625A-4080-B356-03941BD16F8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527B755-F796-49C6-BA2B-F80A8B2589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B6E1860-6EF8-44A0-9E47-D1445C67C1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F49147E9-B0E2-4D34-B3BF-019ADC7424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B213676F-053F-44B0-AE56-038A252A23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A25DDF66-9E4F-4A86-B6B5-7F58A9595F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16A8E63-41B5-494E-A774-837761637F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1B344D02-AAD1-461B-A6CD-FE4506D531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D00BB8D-15E0-4183-8976-84D1168C11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F8EB1F9-8D14-446A-9A89-E4A2FBDE66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129211BD-A4D2-4BDB-AD70-456439D531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0B5DA03-915C-422A-B1F1-0630AD7F27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7B61728C-A3B5-4308-9243-8B0066DB7C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4B98A1E-AA90-48A4-A0E4-16B4FF121B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FF32C5F-51EA-42DA-B4DA-E7088C9B58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DE9D8BB1-75D4-425F-B33B-9F8CB74C39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78CB874-A928-45D6-A9C1-245F0BD499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8837F53F-6D47-4318-8B30-A488BB3E84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F0B59BA-C31F-4B15-B492-64C651D288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4D31784-3E00-4480-8ECA-CD90D6CA95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1F86BFD-CB97-44E4-BD9C-99C9A74FC9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715609AE-046E-45E7-83A7-0F2032ABF1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44A529F6-C25C-4ACC-916E-90ECF9A8FE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D2A6B36-C6B6-4C08-A2CB-D8E5D2EBC8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914392F3-4DA0-4022-98BA-68DCE38531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285E66EC-C687-461F-B4B5-015AEB1D6C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A3BC18E-53AA-4875-9200-4D6235456E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F20CA576-940F-4FF8-BE9F-C21369F64C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98F5933-70BD-4008-BD94-1C5DE129DB0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DFB0F47B-8414-45F6-BF73-34AE2C9A93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C4AB69AE-E3FA-4A8B-8558-41F012B729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238A0FD8-EF3E-4207-AC6C-DFD5A81ECA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F1F79FA-563B-482C-849C-633F111254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182B3FBA-7B0C-4502-AA57-E61ED6CDF9C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18842B49-94A8-4EEE-AD7D-83FCA1CED6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64F7F5F-FBC6-46B5-8707-07501AFFCB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C3406140-65F1-4674-8E74-BF7E15D5E5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2AF9D3B1-0548-4BB5-9715-99F4304D19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D992BCA2-3225-46A9-8D9F-23373CA4F9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48962B17-5858-48E6-B33C-9D677FD644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482D2475-305E-4130-8663-62ED5C75BE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6F11A74-F3F1-482E-B935-46615588BC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980E3BC-526A-4EFD-8BAC-E7E4576EA0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99E94ED-F64D-4862-9706-621B3FFBCA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0ED83F3-2D55-4C22-8A65-DD5BABFC34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5D17A0E-610F-4CAB-9DA6-28911E44F4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33F3DD8-58D7-479F-8343-BCD41DCC83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A256146C-B7F5-460F-ABC0-0F1A521AA92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E3C25AF-7AAF-456D-B54B-186C782B33B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63EA260B-6069-4496-A296-B2CD0F353E3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5CA1D00-9F9B-47C8-9BCE-7F4F25B3A8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D63C45B-02B4-4E07-BAF8-B8CC989BEC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A24E161-AC3E-4E2B-9BF4-F8DE8A3DA5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BA5AA62A-5A59-450E-96E2-009B642843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3084BA0-7E86-4004-8585-8CCA7F27AF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A61B9F9-A056-4D83-BA5C-737B024D724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56F0DD1-BF5F-40F2-A761-39D0EB98DC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33B7D15-8C15-4D7B-9F37-BDDF2C5E715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ED7FFD0-BD66-4757-AA82-D1C3817B88F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2164929-7AB6-4C2B-87BA-7926E7B075D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9BF42E99-18DD-403D-B209-3237703195E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55A35571-7FA0-4FAF-84E0-6F24769A42F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661F9DD-FDE8-49A0-BA6E-EB284E7AB0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D5D8AD3-880D-475C-84F3-39863AB019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D58135F-CB45-443D-8AE1-7AB7CA2F15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024FB3C0-C587-48F9-BE9D-180E70DA0A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09DB2F12-30B0-4E50-BA16-423DA85721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16E4783B-A4DB-4F8E-A9B8-9CD4A66DC4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427F8C9-2EEF-49FB-B611-08839DB324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715DD5FC-E296-4840-8062-C1EB149D67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847B1C68-84B3-4AAC-812E-3A50A6B6C8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8E02210-A165-4658-AF0F-6DF3692B29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D6A1D10E-5E64-4615-B587-A8AD877164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95AE354-5807-4363-9F6D-68B2BA0673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A777E949-AAFF-4175-BF0A-134E6C140D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308BEF2-7E75-4BCD-A977-01D4AE799F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B612BD9-FDB8-46D1-B1C1-798E884E0F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5D10249-1CDD-4E0C-9485-72B1C1787C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185F18F-E080-431D-A5DF-F6FC0ABF70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5547435-98E2-4318-B075-29331AE2C9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F504E89-C9D9-440F-9E98-0E84D3ACA2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DCF8BB8-FFFD-4BFA-A2D0-60877A428F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8CE3499-E489-4BCB-9C62-410033B3DE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ADD5D710-234F-4ABE-8206-782B767D96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14AA92F-F5A5-4E57-A8A8-8036426787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F29E229-D714-404C-AF85-04D5F4C116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997B5BD-6CD7-487C-A92E-C8FC321CFA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5B0DD8C-424B-4CEA-9386-FA1369139A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817222D6-F7C8-4874-BEB6-E31B7CCCA4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4D0A3AD2-E8D6-4C04-B8E9-8AE46A7876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367804A-F48B-4D80-9598-F7717A80EC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1E76E2E-4A01-4382-9338-662BB85B1E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3E35E31-FB56-4F5D-BA1D-B8D5312773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10A2759F-7FE9-4C03-8CEB-D897C57C97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622F3178-7B33-4DE7-A2FA-B072C73E4A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F7629490-0273-474E-86CA-AEC9C5E023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F7799D65-4A76-4995-8909-644DE993C6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04B6DF2-0C99-4418-8A32-AAF4AD5496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17834132-5EA9-40D6-A9CE-3C21CC41E4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2FACF45-D630-446A-8352-CC037792D8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24C07851-11B5-4210-8168-C739B6BE3A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2002EE5-F9BC-43C4-A1B7-5025CC2A20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CE3824B-358B-413C-AEB2-8B2B93A07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2C13B79A-CE4C-4017-B972-6062145BFD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17E9B1C-620A-4AE5-BC04-71D51CB9CE3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DB569A73-D131-4363-8490-A0ED3CB27B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FE219083-9405-4554-B3FE-2A2B118FB51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4D3F378-2482-4A67-82AD-C34A2255383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6D67C41B-3664-41B1-8827-1D6612F65BAC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5AAD0554-470C-4B40-BD9A-46385208A1D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03A7096-591F-445A-9AA8-FC4EEC47D1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D928375-5BA7-4425-B022-637F2128175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A6CB286-6FB6-4A91-A089-CA36041F5D3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A00BC231-C870-4FDD-9358-E7F1ED53986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BEC63F8-C88A-41B3-9F4F-134066932C4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76711C3-A3D2-4FBD-B441-A22392F082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BF179BF-96E2-4E20-A43F-A40C1072A85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2F6506E-4FD1-45F5-84F8-6CFC6AB40A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5C22302B-E9B2-4F5B-A4AF-47E0478CA5D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468DDA4-F668-4330-A9C8-7835C9B4E0D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978D11EE-ADD1-45B5-8AFB-5ADA732BB2D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9FA8279-5CEA-439C-BB56-DC6E3DF93BC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0533B21A-4D7F-415E-91FF-3E855EA013C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F9024F3-72F4-424B-B08D-C7649368822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36A0654-F0F0-4763-91C9-49478933CD3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F06D5050-362F-4C63-9D7D-CD682077774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E59EDCA-A2BB-4B12-909A-4789E8ADEF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E890A2EA-A613-4389-BA61-9F5D723E4CE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CC6C3178-CF89-49E1-88D6-BD8B4190881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99971EB1-32D3-42B0-B7DB-A328F14AACD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BC57D7A-8708-4FF3-971D-51F86B84CC83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2BC1F48-F4C3-435D-BDC2-C73B71F7579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858B564-85FC-433C-B328-E84625B8E4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94C2E2A-2C98-45C9-8CBF-59581DCB71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6F35EDB9-047E-4888-A66D-B919FD22B4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6888E6B-997B-417E-AA4F-D8DF19AEDB7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24D03CF-441F-413E-9D65-8ABA29D2667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909E0E8B-6338-4759-9C90-418EFC9F39A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B7EDF23-1962-4AE4-8914-13A4DC3F86F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F97C225-CA20-472B-8F89-E2672C66887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749CCDC-805A-4EC2-82AD-033FC5574B4F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432838B-C8AE-4399-A088-C0DB278085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3F80C48-795F-410A-930A-6E663C18CCF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EF5A9A1-2834-4725-A949-2854F706146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B6F6538-5FC0-4B0E-9127-1EA19EDB78B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4895415-3019-455E-A703-FFA722DF5EA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52CE4EE-F360-472F-BDA2-B3B4BAC30C00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AFBEB107-EC9E-458C-8D1C-8F58C11E426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A6BCF109-BE50-4FE0-A087-231E384EB5B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8BAB94A-D48C-4757-BAFC-196B6350788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0F95E53F-6289-4C3E-BADE-D29EE39DADB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44AECC0C-2768-43FF-857F-03D5A77A57B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316B15D2-3E01-42D0-9B79-CCEE53A454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8A0796F-8937-48FB-BF58-722F6F35DE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1848C701-B76D-4AE1-A33F-D6D98DD86F6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754C4A6-5423-43BC-9BB3-29B7CF9BCAC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3FE83F5-1D1E-41C5-8575-80802828281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1DFD80E-33F2-47BC-B840-6BC96F2D139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D663D15-FE42-4545-9973-0E194FC3C76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C69C398-FC69-412B-880C-F8EAA1211F8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6BFF0695-FE32-4A92-BD8E-9AB5EEE8D65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F7BDF9C7-A28E-4FF2-8FD1-48DA9E17974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54C2DE3-A8CF-4EFB-8219-957DB3E7996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53C76923-0EC7-44BB-909E-49FCAE6103F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29830C54-F2B1-475A-B1D7-F5988462E713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816B963-27A0-4BAE-AEC2-87087A46978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<sst xmlns="http://schemas.openxmlformats.org/spreadsheetml/2006/main" count="1102" uniqueCount="271">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</sst>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578887</v>
      </c>
    </row>
    <row r="8" spans="1:3" ht="15" customHeight="1" x14ac:dyDescent="0.25">
      <c r="B8" s="7" t="s">
        <v>106</v>
      </c>
      <c r="C8" s="70">
        <v>5.9000000000000004E-2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0.96395172119140593</v>
      </c>
    </row>
    <row r="11" spans="1:3" ht="15" customHeight="1" x14ac:dyDescent="0.25">
      <c r="B11" s="7" t="s">
        <v>108</v>
      </c>
      <c r="C11" s="70">
        <v>0.997</v>
      </c>
    </row>
    <row r="12" spans="1:3" ht="15" customHeight="1" x14ac:dyDescent="0.25">
      <c r="B12" s="7" t="s">
        <v>109</v>
      </c>
      <c r="C12" s="70">
        <v>0.93400000000000005</v>
      </c>
    </row>
    <row r="13" spans="1:3" ht="15" customHeight="1" x14ac:dyDescent="0.25">
      <c r="B13" s="7" t="s">
        <v>110</v>
      </c>
      <c r="C13" s="70">
        <v>0.25800000000000001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5.7300000000000004E-2</v>
      </c>
    </row>
    <row r="24" spans="1:3" ht="15" customHeight="1" x14ac:dyDescent="0.25">
      <c r="B24" s="20" t="s">
        <v>102</v>
      </c>
      <c r="C24" s="71">
        <v>0.57350000000000001</v>
      </c>
    </row>
    <row r="25" spans="1:3" ht="15" customHeight="1" x14ac:dyDescent="0.25">
      <c r="B25" s="20" t="s">
        <v>103</v>
      </c>
      <c r="C25" s="71">
        <v>0.35089999999999999</v>
      </c>
    </row>
    <row r="26" spans="1:3" ht="15" customHeight="1" x14ac:dyDescent="0.25">
      <c r="B26" s="20" t="s">
        <v>104</v>
      </c>
      <c r="C26" s="71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1.5</v>
      </c>
    </row>
    <row r="38" spans="1:5" ht="15" customHeight="1" x14ac:dyDescent="0.25">
      <c r="B38" s="16" t="s">
        <v>91</v>
      </c>
      <c r="C38" s="75">
        <v>2.8</v>
      </c>
      <c r="D38" s="17"/>
      <c r="E38" s="18"/>
    </row>
    <row r="39" spans="1:5" ht="15" customHeight="1" x14ac:dyDescent="0.25">
      <c r="B39" s="16" t="s">
        <v>90</v>
      </c>
      <c r="C39" s="75">
        <v>3.7</v>
      </c>
      <c r="D39" s="17"/>
      <c r="E39" s="17"/>
    </row>
    <row r="40" spans="1:5" ht="15" customHeight="1" x14ac:dyDescent="0.25">
      <c r="B40" s="16" t="s">
        <v>171</v>
      </c>
      <c r="C40" s="75">
        <v>0.04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1.3548203562275001</v>
      </c>
      <c r="D51" s="17"/>
    </row>
    <row r="52" spans="1:4" ht="15" customHeight="1" x14ac:dyDescent="0.25">
      <c r="B52" s="16" t="s">
        <v>125</v>
      </c>
      <c r="C52" s="76">
        <v>1.2762358254699999</v>
      </c>
    </row>
    <row r="53" spans="1:4" ht="15.75" customHeight="1" x14ac:dyDescent="0.25">
      <c r="B53" s="16" t="s">
        <v>126</v>
      </c>
      <c r="C53" s="76">
        <v>1.2762358254699999</v>
      </c>
    </row>
    <row r="54" spans="1:4" ht="15.75" customHeight="1" x14ac:dyDescent="0.25">
      <c r="B54" s="16" t="s">
        <v>127</v>
      </c>
      <c r="C54" s="76">
        <v>0.89422657546799988</v>
      </c>
    </row>
    <row r="55" spans="1:4" ht="15.75" customHeight="1" x14ac:dyDescent="0.25">
      <c r="B55" s="16" t="s">
        <v>128</v>
      </c>
      <c r="C55" s="76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0.59449710643648646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63.421848665062676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40.000995134003318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498.94277630498448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12.853065365559274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1.6004608484852147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1.6004608484852147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1.6004608484852147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1.6004608484852147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13.133294577799232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13.133294577799232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0.84006037769458042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11.47697383223603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11.47697383223603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11.47697383223603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134.72675449417599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22.727375630509027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4.355034620978258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18.696975825051741</v>
      </c>
      <c r="E24" s="86" t="s">
        <v>202</v>
      </c>
    </row>
    <row r="25" spans="1:5" ht="15.75" customHeight="1" x14ac:dyDescent="0.25">
      <c r="A25" s="52" t="s">
        <v>87</v>
      </c>
      <c r="B25" s="85">
        <v>0.73499999999999999</v>
      </c>
      <c r="C25" s="85">
        <v>0.95</v>
      </c>
      <c r="D25" s="86">
        <v>18.692573877131849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5.4914922548309359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8.1323485590052034</v>
      </c>
      <c r="E27" s="86" t="s">
        <v>202</v>
      </c>
    </row>
    <row r="28" spans="1:5" ht="15.75" customHeight="1" x14ac:dyDescent="0.25">
      <c r="A28" s="52" t="s">
        <v>84</v>
      </c>
      <c r="B28" s="85">
        <v>0.45299999999999996</v>
      </c>
      <c r="C28" s="85">
        <v>0.95</v>
      </c>
      <c r="D28" s="86">
        <v>0.92602465821880875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125.95545842009831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0.8476197124550896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1.8161937938239596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0.56000000000000005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0.94299999999999995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0.91500000000000004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2.018253434489619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1.8373159999383992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102581.2512</v>
      </c>
      <c r="C2" s="78">
        <v>213837</v>
      </c>
      <c r="D2" s="78">
        <v>617071</v>
      </c>
      <c r="E2" s="78">
        <v>734470</v>
      </c>
      <c r="F2" s="78">
        <v>669450</v>
      </c>
      <c r="G2" s="22">
        <f t="shared" ref="G2:G40" si="0">C2+D2+E2+F2</f>
        <v>2234828</v>
      </c>
      <c r="H2" s="22">
        <f t="shared" ref="H2:H40" si="1">(B2 + stillbirth*B2/(1000-stillbirth))/(1-abortion)</f>
        <v>118264.27696883754</v>
      </c>
      <c r="I2" s="22">
        <f>G2-H2</f>
        <v>2116563.7230311623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104284.67933333335</v>
      </c>
      <c r="C3" s="78">
        <v>213000</v>
      </c>
      <c r="D3" s="78">
        <v>584000</v>
      </c>
      <c r="E3" s="78">
        <v>743000</v>
      </c>
      <c r="F3" s="78">
        <v>671000</v>
      </c>
      <c r="G3" s="22">
        <f t="shared" si="0"/>
        <v>2211000</v>
      </c>
      <c r="H3" s="22">
        <f t="shared" si="1"/>
        <v>120228.13190529445</v>
      </c>
      <c r="I3" s="22">
        <f t="shared" ref="I3:I15" si="3">G3-H3</f>
        <v>2090771.8680947055</v>
      </c>
    </row>
    <row r="4" spans="1:9" ht="15.75" customHeight="1" x14ac:dyDescent="0.25">
      <c r="A4" s="7">
        <f t="shared" si="2"/>
        <v>2019</v>
      </c>
      <c r="B4" s="77">
        <v>105972.98266666668</v>
      </c>
      <c r="C4" s="78">
        <v>214000</v>
      </c>
      <c r="D4" s="78">
        <v>553000</v>
      </c>
      <c r="E4" s="78">
        <v>748000</v>
      </c>
      <c r="F4" s="78">
        <v>672000</v>
      </c>
      <c r="G4" s="22">
        <f t="shared" si="0"/>
        <v>2187000</v>
      </c>
      <c r="H4" s="22">
        <f t="shared" si="1"/>
        <v>122174.5497027481</v>
      </c>
      <c r="I4" s="22">
        <f t="shared" si="3"/>
        <v>2064825.4502972518</v>
      </c>
    </row>
    <row r="5" spans="1:9" ht="15.75" customHeight="1" x14ac:dyDescent="0.25">
      <c r="A5" s="7">
        <f t="shared" si="2"/>
        <v>2020</v>
      </c>
      <c r="B5" s="77">
        <v>107642.712</v>
      </c>
      <c r="C5" s="78">
        <v>217000</v>
      </c>
      <c r="D5" s="78">
        <v>524000</v>
      </c>
      <c r="E5" s="78">
        <v>747000</v>
      </c>
      <c r="F5" s="78">
        <v>675000</v>
      </c>
      <c r="G5" s="22">
        <f t="shared" si="0"/>
        <v>2163000</v>
      </c>
      <c r="H5" s="22">
        <f t="shared" si="1"/>
        <v>124099.55383391553</v>
      </c>
      <c r="I5" s="22">
        <f t="shared" si="3"/>
        <v>2038900.4461660844</v>
      </c>
    </row>
    <row r="6" spans="1:9" ht="15.75" customHeight="1" x14ac:dyDescent="0.25">
      <c r="A6" s="7">
        <f t="shared" si="2"/>
        <v>2021</v>
      </c>
      <c r="B6" s="77">
        <v>105592.045</v>
      </c>
      <c r="C6" s="78">
        <v>221000</v>
      </c>
      <c r="D6" s="78">
        <v>500000</v>
      </c>
      <c r="E6" s="78">
        <v>742000</v>
      </c>
      <c r="F6" s="78">
        <v>680000</v>
      </c>
      <c r="G6" s="22">
        <f t="shared" si="0"/>
        <v>2143000</v>
      </c>
      <c r="H6" s="22">
        <f t="shared" si="1"/>
        <v>121735.37278502174</v>
      </c>
      <c r="I6" s="22">
        <f t="shared" si="3"/>
        <v>2021264.6272149782</v>
      </c>
    </row>
    <row r="7" spans="1:9" ht="15.75" customHeight="1" x14ac:dyDescent="0.25">
      <c r="A7" s="7">
        <f t="shared" si="2"/>
        <v>2022</v>
      </c>
      <c r="B7" s="77">
        <v>103537.76400000001</v>
      </c>
      <c r="C7" s="78">
        <v>227000</v>
      </c>
      <c r="D7" s="78">
        <v>479000</v>
      </c>
      <c r="E7" s="78">
        <v>731000</v>
      </c>
      <c r="F7" s="78">
        <v>685000</v>
      </c>
      <c r="G7" s="22">
        <f t="shared" si="0"/>
        <v>2122000</v>
      </c>
      <c r="H7" s="22">
        <f t="shared" si="1"/>
        <v>119367.02521357176</v>
      </c>
      <c r="I7" s="22">
        <f t="shared" si="3"/>
        <v>2002632.9747864283</v>
      </c>
    </row>
    <row r="8" spans="1:9" ht="15.75" customHeight="1" x14ac:dyDescent="0.25">
      <c r="A8" s="7">
        <f t="shared" si="2"/>
        <v>2023</v>
      </c>
      <c r="B8" s="77">
        <v>101480.45280000001</v>
      </c>
      <c r="C8" s="78">
        <v>234000</v>
      </c>
      <c r="D8" s="78">
        <v>462000</v>
      </c>
      <c r="E8" s="78">
        <v>715000</v>
      </c>
      <c r="F8" s="78">
        <v>691000</v>
      </c>
      <c r="G8" s="22">
        <f t="shared" si="0"/>
        <v>2102000</v>
      </c>
      <c r="H8" s="22">
        <f t="shared" si="1"/>
        <v>116995.1841732093</v>
      </c>
      <c r="I8" s="22">
        <f t="shared" si="3"/>
        <v>1985004.8158267906</v>
      </c>
    </row>
    <row r="9" spans="1:9" ht="15.75" customHeight="1" x14ac:dyDescent="0.25">
      <c r="A9" s="7">
        <f t="shared" si="2"/>
        <v>2024</v>
      </c>
      <c r="B9" s="77">
        <v>99420.695200000016</v>
      </c>
      <c r="C9" s="78">
        <v>242000</v>
      </c>
      <c r="D9" s="78">
        <v>450000</v>
      </c>
      <c r="E9" s="78">
        <v>696000</v>
      </c>
      <c r="F9" s="78">
        <v>697000</v>
      </c>
      <c r="G9" s="22">
        <f t="shared" si="0"/>
        <v>2085000</v>
      </c>
      <c r="H9" s="22">
        <f t="shared" si="1"/>
        <v>114620.52271757803</v>
      </c>
      <c r="I9" s="22">
        <f t="shared" si="3"/>
        <v>1970379.4772824219</v>
      </c>
    </row>
    <row r="10" spans="1:9" ht="15.75" customHeight="1" x14ac:dyDescent="0.25">
      <c r="A10" s="7">
        <f t="shared" si="2"/>
        <v>2025</v>
      </c>
      <c r="B10" s="77">
        <v>97359.074999999997</v>
      </c>
      <c r="C10" s="78">
        <v>250000</v>
      </c>
      <c r="D10" s="78">
        <v>443000</v>
      </c>
      <c r="E10" s="78">
        <v>673000</v>
      </c>
      <c r="F10" s="78">
        <v>706000</v>
      </c>
      <c r="G10" s="22">
        <f t="shared" si="0"/>
        <v>2072000</v>
      </c>
      <c r="H10" s="22">
        <f t="shared" si="1"/>
        <v>112243.71390032164</v>
      </c>
      <c r="I10" s="22">
        <f t="shared" si="3"/>
        <v>1959756.2860996784</v>
      </c>
    </row>
    <row r="11" spans="1:9" ht="15.75" customHeight="1" x14ac:dyDescent="0.25">
      <c r="A11" s="7">
        <f t="shared" si="2"/>
        <v>2026</v>
      </c>
      <c r="B11" s="77">
        <v>95737.640000000014</v>
      </c>
      <c r="C11" s="78">
        <v>257000</v>
      </c>
      <c r="D11" s="78">
        <v>441000</v>
      </c>
      <c r="E11" s="78">
        <v>645000</v>
      </c>
      <c r="F11" s="78">
        <v>714000</v>
      </c>
      <c r="G11" s="22">
        <f t="shared" si="0"/>
        <v>2057000</v>
      </c>
      <c r="H11" s="22">
        <f t="shared" si="1"/>
        <v>110374.38753040733</v>
      </c>
      <c r="I11" s="22">
        <f t="shared" si="3"/>
        <v>1946625.6124695926</v>
      </c>
    </row>
    <row r="12" spans="1:9" ht="15.75" customHeight="1" x14ac:dyDescent="0.25">
      <c r="A12" s="7">
        <f t="shared" si="2"/>
        <v>2027</v>
      </c>
      <c r="B12" s="77">
        <v>94103.47500000002</v>
      </c>
      <c r="C12" s="78">
        <v>265000</v>
      </c>
      <c r="D12" s="78">
        <v>443000</v>
      </c>
      <c r="E12" s="78">
        <v>615000</v>
      </c>
      <c r="F12" s="78">
        <v>724000</v>
      </c>
      <c r="G12" s="22">
        <f t="shared" si="0"/>
        <v>2047000</v>
      </c>
      <c r="H12" s="22">
        <f t="shared" si="1"/>
        <v>108490.3849479473</v>
      </c>
      <c r="I12" s="22">
        <f t="shared" si="3"/>
        <v>1938509.6150520528</v>
      </c>
    </row>
    <row r="13" spans="1:9" ht="15.75" customHeight="1" x14ac:dyDescent="0.25">
      <c r="A13" s="7">
        <f t="shared" si="2"/>
        <v>2028</v>
      </c>
      <c r="B13" s="77">
        <v>92457.450000000012</v>
      </c>
      <c r="C13" s="78">
        <v>272000</v>
      </c>
      <c r="D13" s="78">
        <v>449000</v>
      </c>
      <c r="E13" s="78">
        <v>582000</v>
      </c>
      <c r="F13" s="78">
        <v>732000</v>
      </c>
      <c r="G13" s="22">
        <f t="shared" si="0"/>
        <v>2035000</v>
      </c>
      <c r="H13" s="22">
        <f t="shared" si="1"/>
        <v>106592.70916196868</v>
      </c>
      <c r="I13" s="22">
        <f t="shared" si="3"/>
        <v>1928407.2908380313</v>
      </c>
    </row>
    <row r="14" spans="1:9" ht="15.75" customHeight="1" x14ac:dyDescent="0.25">
      <c r="A14" s="7">
        <f t="shared" si="2"/>
        <v>2029</v>
      </c>
      <c r="B14" s="77">
        <v>90800.435000000012</v>
      </c>
      <c r="C14" s="78">
        <v>277000</v>
      </c>
      <c r="D14" s="78">
        <v>458000</v>
      </c>
      <c r="E14" s="78">
        <v>551000</v>
      </c>
      <c r="F14" s="78">
        <v>737000</v>
      </c>
      <c r="G14" s="22">
        <f t="shared" si="0"/>
        <v>2023000</v>
      </c>
      <c r="H14" s="22">
        <f t="shared" si="1"/>
        <v>104682.36318149853</v>
      </c>
      <c r="I14" s="22">
        <f t="shared" si="3"/>
        <v>1918317.6368185014</v>
      </c>
    </row>
    <row r="15" spans="1:9" ht="15.75" customHeight="1" x14ac:dyDescent="0.25">
      <c r="A15" s="7">
        <f t="shared" si="2"/>
        <v>2030</v>
      </c>
      <c r="B15" s="77">
        <v>89143</v>
      </c>
      <c r="C15" s="78">
        <v>280000</v>
      </c>
      <c r="D15" s="78">
        <v>468000</v>
      </c>
      <c r="E15" s="78">
        <v>524000</v>
      </c>
      <c r="F15" s="78">
        <v>736000</v>
      </c>
      <c r="G15" s="22">
        <f t="shared" si="0"/>
        <v>2008000</v>
      </c>
      <c r="H15" s="22">
        <f t="shared" si="1"/>
        <v>102771.53298977391</v>
      </c>
      <c r="I15" s="22">
        <f t="shared" si="3"/>
        <v>1905228.4670102261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126.81723330912277</v>
      </c>
      <c r="I17" s="22">
        <f t="shared" si="4"/>
        <v>-126.81723330912277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1.5556672499999998E-3</v>
      </c>
    </row>
    <row r="4" spans="1:8" ht="15.75" customHeight="1" x14ac:dyDescent="0.25">
      <c r="B4" s="24" t="s">
        <v>7</v>
      </c>
      <c r="C4" s="79">
        <v>0.103368715348678</v>
      </c>
    </row>
    <row r="5" spans="1:8" ht="15.75" customHeight="1" x14ac:dyDescent="0.25">
      <c r="B5" s="24" t="s">
        <v>8</v>
      </c>
      <c r="C5" s="79">
        <v>3.3877446058927924E-2</v>
      </c>
    </row>
    <row r="6" spans="1:8" ht="15.75" customHeight="1" x14ac:dyDescent="0.25">
      <c r="B6" s="24" t="s">
        <v>10</v>
      </c>
      <c r="C6" s="79">
        <v>0.15170133606559125</v>
      </c>
    </row>
    <row r="7" spans="1:8" ht="15.75" customHeight="1" x14ac:dyDescent="0.25">
      <c r="B7" s="24" t="s">
        <v>13</v>
      </c>
      <c r="C7" s="79">
        <v>0.15810734833112899</v>
      </c>
    </row>
    <row r="8" spans="1:8" ht="15.75" customHeight="1" x14ac:dyDescent="0.25">
      <c r="B8" s="24" t="s">
        <v>14</v>
      </c>
      <c r="C8" s="79">
        <v>4.5157995770641645E-7</v>
      </c>
    </row>
    <row r="9" spans="1:8" ht="15.75" customHeight="1" x14ac:dyDescent="0.25">
      <c r="B9" s="24" t="s">
        <v>27</v>
      </c>
      <c r="C9" s="79">
        <v>0.29426926866911002</v>
      </c>
    </row>
    <row r="10" spans="1:8" ht="15.75" customHeight="1" x14ac:dyDescent="0.25">
      <c r="B10" s="24" t="s">
        <v>15</v>
      </c>
      <c r="C10" s="79">
        <v>0.25711976669660608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5.2888367371958303E-3</v>
      </c>
      <c r="D14" s="79">
        <v>5.2888367371958303E-3</v>
      </c>
      <c r="E14" s="79">
        <v>2.2566366303503099E-3</v>
      </c>
      <c r="F14" s="79">
        <v>2.2566366303503099E-3</v>
      </c>
    </row>
    <row r="15" spans="1:8" ht="15.75" customHeight="1" x14ac:dyDescent="0.25">
      <c r="B15" s="24" t="s">
        <v>16</v>
      </c>
      <c r="C15" s="79">
        <v>8.2275717665812403E-2</v>
      </c>
      <c r="D15" s="79">
        <v>8.2275717665812403E-2</v>
      </c>
      <c r="E15" s="79">
        <v>4.1925280441415393E-2</v>
      </c>
      <c r="F15" s="79">
        <v>4.1925280441415393E-2</v>
      </c>
    </row>
    <row r="16" spans="1:8" ht="15.75" customHeight="1" x14ac:dyDescent="0.25">
      <c r="B16" s="24" t="s">
        <v>17</v>
      </c>
      <c r="C16" s="79">
        <v>2.7944553582692499E-2</v>
      </c>
      <c r="D16" s="79">
        <v>2.7944553582692499E-2</v>
      </c>
      <c r="E16" s="79">
        <v>3.3641397559298597E-2</v>
      </c>
      <c r="F16" s="79">
        <v>3.3641397559298597E-2</v>
      </c>
    </row>
    <row r="17" spans="1:8" ht="15.75" customHeight="1" x14ac:dyDescent="0.25">
      <c r="B17" s="24" t="s">
        <v>18</v>
      </c>
      <c r="C17" s="79">
        <v>6.3633809603924112E-6</v>
      </c>
      <c r="D17" s="79">
        <v>6.3633809603924112E-6</v>
      </c>
      <c r="E17" s="79">
        <v>1.8134773395203598E-5</v>
      </c>
      <c r="F17" s="79">
        <v>1.8134773395203598E-5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1.9399202332411497E-4</v>
      </c>
      <c r="D19" s="79">
        <v>1.9399202332411497E-4</v>
      </c>
      <c r="E19" s="79">
        <v>6.1483566601212896E-5</v>
      </c>
      <c r="F19" s="79">
        <v>6.1483566601212896E-5</v>
      </c>
    </row>
    <row r="20" spans="1:8" ht="15.75" customHeight="1" x14ac:dyDescent="0.25">
      <c r="B20" s="24" t="s">
        <v>21</v>
      </c>
      <c r="C20" s="79">
        <v>1.41049852701262E-2</v>
      </c>
      <c r="D20" s="79">
        <v>1.41049852701262E-2</v>
      </c>
      <c r="E20" s="79">
        <v>6.0997311416566705E-3</v>
      </c>
      <c r="F20" s="79">
        <v>6.0997311416566705E-3</v>
      </c>
    </row>
    <row r="21" spans="1:8" ht="15.75" customHeight="1" x14ac:dyDescent="0.25">
      <c r="B21" s="24" t="s">
        <v>22</v>
      </c>
      <c r="C21" s="79">
        <v>0.17347431471939001</v>
      </c>
      <c r="D21" s="79">
        <v>0.17347431471939001</v>
      </c>
      <c r="E21" s="79">
        <v>0.36754563236795001</v>
      </c>
      <c r="F21" s="79">
        <v>0.36754563236795001</v>
      </c>
    </row>
    <row r="22" spans="1:8" ht="15.75" customHeight="1" x14ac:dyDescent="0.25">
      <c r="B22" s="24" t="s">
        <v>23</v>
      </c>
      <c r="C22" s="79">
        <v>0.69671123662049861</v>
      </c>
      <c r="D22" s="79">
        <v>0.69671123662049861</v>
      </c>
      <c r="E22" s="79">
        <v>0.54845170351933259</v>
      </c>
      <c r="F22" s="79">
        <v>0.54845170351933259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5.5099999999999996E-2</v>
      </c>
    </row>
    <row r="27" spans="1:8" ht="15.75" customHeight="1" x14ac:dyDescent="0.25">
      <c r="B27" s="24" t="s">
        <v>39</v>
      </c>
      <c r="C27" s="79">
        <v>5.7999999999999996E-2</v>
      </c>
    </row>
    <row r="28" spans="1:8" ht="15.75" customHeight="1" x14ac:dyDescent="0.25">
      <c r="B28" s="24" t="s">
        <v>40</v>
      </c>
      <c r="C28" s="79">
        <v>0.12039999999999999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8.1900000000000001E-2</v>
      </c>
    </row>
    <row r="31" spans="1:8" ht="15.75" customHeight="1" x14ac:dyDescent="0.25">
      <c r="B31" s="24" t="s">
        <v>43</v>
      </c>
      <c r="C31" s="79">
        <v>6.5199999999999994E-2</v>
      </c>
    </row>
    <row r="32" spans="1:8" ht="15.75" customHeight="1" x14ac:dyDescent="0.25">
      <c r="B32" s="24" t="s">
        <v>44</v>
      </c>
      <c r="C32" s="79">
        <v>0.1323</v>
      </c>
    </row>
    <row r="33" spans="2:3" ht="15.75" customHeight="1" x14ac:dyDescent="0.25">
      <c r="B33" s="24" t="s">
        <v>45</v>
      </c>
      <c r="C33" s="79">
        <v>0.1249</v>
      </c>
    </row>
    <row r="34" spans="2:3" ht="15.75" customHeight="1" x14ac:dyDescent="0.25">
      <c r="B34" s="24" t="s">
        <v>46</v>
      </c>
      <c r="C34" s="79">
        <v>0.22760000000000002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0.79504292081546912</v>
      </c>
      <c r="D2" s="80">
        <v>0.79504292081546912</v>
      </c>
      <c r="E2" s="80">
        <v>0.80877061230915437</v>
      </c>
      <c r="F2" s="80">
        <v>0.74522938269387262</v>
      </c>
      <c r="G2" s="80">
        <v>0.76214708979699675</v>
      </c>
    </row>
    <row r="3" spans="1:15" ht="15.75" customHeight="1" x14ac:dyDescent="0.25">
      <c r="A3" s="5"/>
      <c r="B3" s="11" t="s">
        <v>118</v>
      </c>
      <c r="C3" s="80">
        <v>0.11600626265986719</v>
      </c>
      <c r="D3" s="80">
        <v>0.11600626265986719</v>
      </c>
      <c r="E3" s="80">
        <v>7.429404461909675E-2</v>
      </c>
      <c r="F3" s="80">
        <v>0.13783527423437844</v>
      </c>
      <c r="G3" s="80">
        <v>0.1209175671312543</v>
      </c>
    </row>
    <row r="4" spans="1:15" ht="15.75" customHeight="1" x14ac:dyDescent="0.25">
      <c r="A4" s="5"/>
      <c r="B4" s="11" t="s">
        <v>116</v>
      </c>
      <c r="C4" s="81">
        <v>7.9955790134529151E-2</v>
      </c>
      <c r="D4" s="81">
        <v>7.9955790134529151E-2</v>
      </c>
      <c r="E4" s="81">
        <v>7.9955790134529151E-2</v>
      </c>
      <c r="F4" s="81">
        <v>7.9955790134529151E-2</v>
      </c>
      <c r="G4" s="81">
        <v>7.9955790134529151E-2</v>
      </c>
    </row>
    <row r="5" spans="1:15" ht="15.75" customHeight="1" x14ac:dyDescent="0.25">
      <c r="A5" s="5"/>
      <c r="B5" s="11" t="s">
        <v>119</v>
      </c>
      <c r="C5" s="81">
        <v>8.9950263901345303E-3</v>
      </c>
      <c r="D5" s="81">
        <v>8.9950263901345303E-3</v>
      </c>
      <c r="E5" s="81">
        <v>3.6979552937219738E-2</v>
      </c>
      <c r="F5" s="81">
        <v>3.6979552937219738E-2</v>
      </c>
      <c r="G5" s="81">
        <v>3.6979552937219738E-2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0.79766629629597385</v>
      </c>
      <c r="D8" s="80">
        <v>0.79766629629597385</v>
      </c>
      <c r="E8" s="80">
        <v>0.94350252690640901</v>
      </c>
      <c r="F8" s="80">
        <v>0.97130313285727188</v>
      </c>
      <c r="G8" s="80">
        <v>0.91635325856405014</v>
      </c>
    </row>
    <row r="9" spans="1:15" ht="15.75" customHeight="1" x14ac:dyDescent="0.25">
      <c r="B9" s="7" t="s">
        <v>121</v>
      </c>
      <c r="C9" s="80">
        <v>0.12557718770402612</v>
      </c>
      <c r="D9" s="80">
        <v>0.12557718770402612</v>
      </c>
      <c r="E9" s="80">
        <v>4.0021316093591053E-2</v>
      </c>
      <c r="F9" s="80">
        <v>2.6008116842728191E-2</v>
      </c>
      <c r="G9" s="80">
        <v>6.3954862102616361E-2</v>
      </c>
    </row>
    <row r="10" spans="1:15" ht="15.75" customHeight="1" x14ac:dyDescent="0.25">
      <c r="B10" s="7" t="s">
        <v>122</v>
      </c>
      <c r="C10" s="81">
        <v>5.7546942000000004E-2</v>
      </c>
      <c r="D10" s="81">
        <v>5.7546942000000004E-2</v>
      </c>
      <c r="E10" s="81">
        <v>1.0056009600000001E-2</v>
      </c>
      <c r="F10" s="81">
        <v>1.4075866000000002E-3</v>
      </c>
      <c r="G10" s="81">
        <v>1.3743383466666668E-2</v>
      </c>
    </row>
    <row r="11" spans="1:15" ht="15.75" customHeight="1" x14ac:dyDescent="0.25">
      <c r="B11" s="7" t="s">
        <v>123</v>
      </c>
      <c r="C11" s="81">
        <v>1.9209574E-2</v>
      </c>
      <c r="D11" s="81">
        <v>1.9209574E-2</v>
      </c>
      <c r="E11" s="81">
        <v>6.4201474000000003E-3</v>
      </c>
      <c r="F11" s="81">
        <v>1.2811637000000001E-3</v>
      </c>
      <c r="G11" s="81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0.24705571949999999</v>
      </c>
      <c r="D14" s="82">
        <v>0.22576595799400001</v>
      </c>
      <c r="E14" s="82">
        <v>0.22576595799400001</v>
      </c>
      <c r="F14" s="82">
        <v>9.01791644541E-2</v>
      </c>
      <c r="G14" s="82">
        <v>9.01791644541E-2</v>
      </c>
      <c r="H14" s="83">
        <v>0.24100000000000002</v>
      </c>
      <c r="I14" s="83">
        <v>0.24100000000000002</v>
      </c>
      <c r="J14" s="83">
        <v>0.24100000000000002</v>
      </c>
      <c r="K14" s="83">
        <v>0.24100000000000002</v>
      </c>
      <c r="L14" s="83">
        <v>0.19639132458399999</v>
      </c>
      <c r="M14" s="83">
        <v>0.16940453666800001</v>
      </c>
      <c r="N14" s="83">
        <v>0.16091252296000003</v>
      </c>
      <c r="O14" s="83">
        <v>0.2071991365575</v>
      </c>
    </row>
    <row r="15" spans="1:15" ht="15.75" customHeight="1" x14ac:dyDescent="0.25">
      <c r="B15" s="16" t="s">
        <v>68</v>
      </c>
      <c r="C15" s="80">
        <f>iron_deficiency_anaemia*C14</f>
        <v>0.14687391037133424</v>
      </c>
      <c r="D15" s="80">
        <f t="shared" ref="D15:O15" si="0">iron_deficiency_anaemia*D14</f>
        <v>0.13421720875929435</v>
      </c>
      <c r="E15" s="80">
        <f t="shared" si="0"/>
        <v>0.13421720875929435</v>
      </c>
      <c r="F15" s="80">
        <f t="shared" si="0"/>
        <v>5.3611252328822502E-2</v>
      </c>
      <c r="G15" s="80">
        <f t="shared" si="0"/>
        <v>5.3611252328822502E-2</v>
      </c>
      <c r="H15" s="80">
        <f t="shared" si="0"/>
        <v>0.14327380265119324</v>
      </c>
      <c r="I15" s="80">
        <f t="shared" si="0"/>
        <v>0.14327380265119324</v>
      </c>
      <c r="J15" s="80">
        <f t="shared" si="0"/>
        <v>0.14327380265119324</v>
      </c>
      <c r="K15" s="80">
        <f t="shared" si="0"/>
        <v>0.14327380265119324</v>
      </c>
      <c r="L15" s="80">
        <f t="shared" si="0"/>
        <v>0.1167540741944168</v>
      </c>
      <c r="M15" s="80">
        <f t="shared" si="0"/>
        <v>0.10071050686633967</v>
      </c>
      <c r="N15" s="80">
        <f t="shared" si="0"/>
        <v>9.56620292891147E-2</v>
      </c>
      <c r="O15" s="80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0.32400000000000001</v>
      </c>
      <c r="D2" s="81">
        <v>0.14400000000000002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0.252</v>
      </c>
      <c r="D3" s="81">
        <v>0.23600000000000002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0.24199999999999999</v>
      </c>
      <c r="D4" s="81">
        <v>0.26700000000000002</v>
      </c>
      <c r="E4" s="81">
        <v>0.41299999999999998</v>
      </c>
      <c r="F4" s="81">
        <v>0.17399999999999999</v>
      </c>
      <c r="G4" s="81">
        <v>0</v>
      </c>
    </row>
    <row r="5" spans="1:7" x14ac:dyDescent="0.25">
      <c r="B5" s="43" t="s">
        <v>169</v>
      </c>
      <c r="C5" s="80">
        <f>1-SUM(C2:C4)</f>
        <v>0.18199999999999994</v>
      </c>
      <c r="D5" s="80">
        <f>1-SUM(D2:D4)</f>
        <v>0.35299999999999998</v>
      </c>
      <c r="E5" s="80">
        <f>1-SUM(E2:E4)</f>
        <v>0.58699999999999997</v>
      </c>
      <c r="F5" s="80">
        <f>1-SUM(F2:F4)</f>
        <v>0.82600000000000007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4.5899999999999996E-2</v>
      </c>
      <c r="D2" s="144">
        <v>4.5319999999999999E-2</v>
      </c>
      <c r="E2" s="144">
        <v>4.478E-2</v>
      </c>
      <c r="F2" s="144">
        <v>4.4290000000000003E-2</v>
      </c>
      <c r="G2" s="144">
        <v>4.385E-2</v>
      </c>
      <c r="H2" s="144">
        <v>4.3440000000000006E-2</v>
      </c>
      <c r="I2" s="144">
        <v>4.3049999999999998E-2</v>
      </c>
      <c r="J2" s="144">
        <v>4.2699999999999995E-2</v>
      </c>
      <c r="K2" s="144">
        <v>4.2359999999999995E-2</v>
      </c>
      <c r="L2" s="144">
        <v>4.2069999999999996E-2</v>
      </c>
      <c r="M2" s="144">
        <v>4.1820000000000003E-2</v>
      </c>
      <c r="N2" s="144">
        <v>4.1589999999999995E-2</v>
      </c>
      <c r="O2" s="144">
        <v>4.1369999999999997E-2</v>
      </c>
      <c r="P2" s="144">
        <v>4.1159999999999995E-2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1.7760000000000001E-2</v>
      </c>
      <c r="D4" s="144">
        <v>1.7469999999999999E-2</v>
      </c>
      <c r="E4" s="144">
        <v>1.72E-2</v>
      </c>
      <c r="F4" s="144">
        <v>1.6959999999999999E-2</v>
      </c>
      <c r="G4" s="144">
        <v>1.6730000000000002E-2</v>
      </c>
      <c r="H4" s="144">
        <v>1.6500000000000001E-2</v>
      </c>
      <c r="I4" s="144">
        <v>1.6289999999999999E-2</v>
      </c>
      <c r="J4" s="144">
        <v>1.609E-2</v>
      </c>
      <c r="K4" s="144">
        <v>1.5890000000000001E-2</v>
      </c>
      <c r="L4" s="144">
        <v>1.5720000000000001E-2</v>
      </c>
      <c r="M4" s="144">
        <v>1.5560000000000001E-2</v>
      </c>
      <c r="N4" s="144">
        <v>1.541E-2</v>
      </c>
      <c r="O4" s="144">
        <v>1.5260000000000001E-2</v>
      </c>
      <c r="P4" s="144">
        <v>1.5109999999999998E-2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6.9943388641784204E-2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0.14327380265119324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0.10797967439778142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0.17400000000000002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0.25366666666666665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6.4539999999999997</v>
      </c>
      <c r="D13" s="143">
        <v>6.2050000000000001</v>
      </c>
      <c r="E13" s="143">
        <v>5.9779999999999998</v>
      </c>
      <c r="F13" s="143">
        <v>5.7629999999999999</v>
      </c>
      <c r="G13" s="143">
        <v>5.5289999999999999</v>
      </c>
      <c r="H13" s="143">
        <v>5.2629999999999999</v>
      </c>
      <c r="I13" s="143">
        <v>4.9980000000000002</v>
      </c>
      <c r="J13" s="143">
        <v>4.7539999999999996</v>
      </c>
      <c r="K13" s="143">
        <v>4.5309999999999997</v>
      </c>
      <c r="L13" s="143">
        <v>4.3330000000000002</v>
      </c>
      <c r="M13" s="143">
        <v>4.1520000000000001</v>
      </c>
      <c r="N13" s="143">
        <v>3.9860000000000002</v>
      </c>
      <c r="O13" s="143">
        <v>3.8290000000000002</v>
      </c>
      <c r="P13" s="143">
        <v>3.6840000000000002</v>
      </c>
    </row>
    <row r="14" spans="1:16" x14ac:dyDescent="0.25">
      <c r="B14" s="16" t="s">
        <v>170</v>
      </c>
      <c r="C14" s="143">
        <f>maternal_mortality</f>
        <v>0.04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5.9000000000000004E-2</v>
      </c>
      <c r="E2" s="92">
        <f>food_insecure</f>
        <v>5.9000000000000004E-2</v>
      </c>
      <c r="F2" s="92">
        <f>food_insecure</f>
        <v>5.9000000000000004E-2</v>
      </c>
      <c r="G2" s="92">
        <f>food_insecure</f>
        <v>5.9000000000000004E-2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5.9000000000000004E-2</v>
      </c>
      <c r="F5" s="92">
        <f>food_insecure</f>
        <v>5.9000000000000004E-2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5.2108475239519232E-2</v>
      </c>
      <c r="D7" s="92">
        <f>diarrhoea_1_5mo/26</f>
        <v>4.9085993287307686E-2</v>
      </c>
      <c r="E7" s="92">
        <f>diarrhoea_6_11mo/26</f>
        <v>4.9085993287307686E-2</v>
      </c>
      <c r="F7" s="92">
        <f>diarrhoea_12_23mo/26</f>
        <v>3.4393329825692306E-2</v>
      </c>
      <c r="G7" s="92">
        <f>diarrhoea_24_59mo/26</f>
        <v>3.4393329825692306E-2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5.9000000000000004E-2</v>
      </c>
      <c r="F8" s="92">
        <f>food_insecure</f>
        <v>5.9000000000000004E-2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0.93400000000000005</v>
      </c>
      <c r="E9" s="92">
        <f>IF(ISBLANK(comm_deliv), frac_children_health_facility,1)</f>
        <v>0.93400000000000005</v>
      </c>
      <c r="F9" s="92">
        <f>IF(ISBLANK(comm_deliv), frac_children_health_facility,1)</f>
        <v>0.93400000000000005</v>
      </c>
      <c r="G9" s="92">
        <f>IF(ISBLANK(comm_deliv), frac_children_health_facility,1)</f>
        <v>0.93400000000000005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5.2108475239519232E-2</v>
      </c>
      <c r="D11" s="92">
        <f>diarrhoea_1_5mo/26</f>
        <v>4.9085993287307686E-2</v>
      </c>
      <c r="E11" s="92">
        <f>diarrhoea_6_11mo/26</f>
        <v>4.9085993287307686E-2</v>
      </c>
      <c r="F11" s="92">
        <f>diarrhoea_12_23mo/26</f>
        <v>3.4393329825692306E-2</v>
      </c>
      <c r="G11" s="92">
        <f>diarrhoea_24_59mo/26</f>
        <v>3.4393329825692306E-2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5.9000000000000004E-2</v>
      </c>
      <c r="I14" s="92">
        <f>food_insecure</f>
        <v>5.9000000000000004E-2</v>
      </c>
      <c r="J14" s="92">
        <f>food_insecure</f>
        <v>5.9000000000000004E-2</v>
      </c>
      <c r="K14" s="92">
        <f>food_insecure</f>
        <v>5.9000000000000004E-2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0.997</v>
      </c>
      <c r="I17" s="92">
        <f>frac_PW_health_facility</f>
        <v>0.997</v>
      </c>
      <c r="J17" s="92">
        <f>frac_PW_health_facility</f>
        <v>0.997</v>
      </c>
      <c r="K17" s="92">
        <f>frac_PW_health_facility</f>
        <v>0.997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0.25800000000000001</v>
      </c>
      <c r="M23" s="92">
        <f>famplan_unmet_need</f>
        <v>0.25800000000000001</v>
      </c>
      <c r="N23" s="92">
        <f>famplan_unmet_need</f>
        <v>0.25800000000000001</v>
      </c>
      <c r="O23" s="92">
        <f>famplan_unmet_need</f>
        <v>0.25800000000000001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1.8110294790649573E-2</v>
      </c>
      <c r="M24" s="92">
        <f>(1-food_insecure)*(0.49)+food_insecure*(0.7)</f>
        <v>0.50238999999999989</v>
      </c>
      <c r="N24" s="92">
        <f>(1-food_insecure)*(0.49)+food_insecure*(0.7)</f>
        <v>0.50238999999999989</v>
      </c>
      <c r="O24" s="92">
        <f>(1-food_insecure)*(0.49)+food_insecure*(0.7)</f>
        <v>0.50238999999999989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7.7615549102783886E-3</v>
      </c>
      <c r="M25" s="92">
        <f>(1-food_insecure)*(0.21)+food_insecure*(0.3)</f>
        <v>0.21530999999999997</v>
      </c>
      <c r="N25" s="92">
        <f>(1-food_insecure)*(0.21)+food_insecure*(0.3)</f>
        <v>0.21530999999999997</v>
      </c>
      <c r="O25" s="92">
        <f>(1-food_insecure)*(0.21)+food_insecure*(0.3)</f>
        <v>0.21530999999999997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1.0176429107666106E-2</v>
      </c>
      <c r="M26" s="92">
        <f>(1-food_insecure)*(0.3)</f>
        <v>0.2823</v>
      </c>
      <c r="N26" s="92">
        <f>(1-food_insecure)*(0.3)</f>
        <v>0.2823</v>
      </c>
      <c r="O26" s="92">
        <f>(1-food_insecure)*(0.3)</f>
        <v>0.2823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0.96395172119140582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2020-03-24T06:48:29Z</dcterms:modified>
</cp:coreProperties>
</file>