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7F4DAF5A-F50C-43E7-A7C9-B96F0483C86C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" i="2" s="1"/>
  <c r="A34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H10" i="2"/>
  <c r="I10" i="2" s="1"/>
  <c r="H11" i="2"/>
  <c r="H12" i="2"/>
  <c r="I12" i="2" s="1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22" i="2"/>
  <c r="I18" i="2"/>
  <c r="I32" i="2"/>
  <c r="I20" i="2"/>
  <c r="I16" i="2"/>
  <c r="I29" i="2"/>
  <c r="I36" i="2"/>
  <c r="A22" i="2"/>
  <c r="A25" i="2"/>
  <c r="A29" i="2"/>
  <c r="I17" i="2"/>
  <c r="A19" i="2"/>
  <c r="A35" i="2"/>
  <c r="A28" i="2"/>
  <c r="A23" i="2"/>
  <c r="A39" i="2"/>
  <c r="A32" i="2"/>
  <c r="A21" i="2"/>
  <c r="A38" i="2"/>
  <c r="C8" i="51" l="1"/>
  <c r="C7" i="51"/>
  <c r="I15" i="2"/>
  <c r="I14" i="2"/>
  <c r="I11" i="2"/>
  <c r="I9" i="2"/>
  <c r="I8" i="2"/>
  <c r="I7" i="2"/>
  <c r="I6" i="2"/>
  <c r="I4" i="2"/>
  <c r="I3" i="2"/>
  <c r="I2" i="2"/>
  <c r="C6" i="51"/>
  <c r="A26" i="2"/>
  <c r="A16" i="2"/>
  <c r="A36" i="2"/>
  <c r="A30" i="2"/>
  <c r="A20" i="2"/>
  <c r="A18" i="2"/>
  <c r="A33" i="2"/>
  <c r="A31" i="2"/>
  <c r="A24" i="2"/>
  <c r="A40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17" i="2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D87C8C99-07AB-4BAC-B11F-8285425C89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F9C051E-0CC2-49A3-B799-6959D07C2120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34F04277-D0A5-434B-8A7D-A1D5042747F7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569159B2-115F-4E6E-93E1-9924CCB08B9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32CC8022-1A54-46EE-A3E8-FDF3A3222B65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7FF2AC67-CA71-4AB1-966B-31550187D4E1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CE0E5593-CF63-45F9-95B8-7462BA28A2D9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AE2D7607-DEDF-4AE4-9AD5-5122F43A893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D6E065DF-7737-47F6-878D-30726940DE9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0F5BFDD0-C452-4391-8A78-B4405747E2B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C3480BFB-2F07-4224-8208-3FA6309FA76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CBCE1679-C873-47F3-837F-0720C26D6BE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10F63933-D73F-4BAB-92BF-B51A8212743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19B2E43E-1B5E-4F96-B434-E59399D1073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19720348-E027-4ADE-83D0-79115ECF545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0356289C-434A-42D9-9206-93BD16159BE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5C8A0922-B3E4-4E55-94FC-7B385FAF825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3DB1B54-ECE3-42A9-9C9F-2DC33136C1A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4906772-1011-45A9-A38A-4447D469681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55810921-FFF8-415D-951D-DF6ECC049A2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C64DEDA5-CF34-49B6-939F-3E337680B3C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33E15BC0-1B91-4B42-BF21-F0213CB7D21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B38E7722-A03B-4AAF-B728-A04CB897BBEE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2532CE9E-6823-4D90-938D-BCB0E009EC7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4C4D2242-EBCE-45C8-840E-D2141AF021D9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9B3ED40B-8757-4B32-8F80-C899AD2D194A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40196429-7C43-4D7B-9714-257BA9366B9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F9B23B6C-093C-465C-945D-D1FF4F3E0B75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1698C808-444F-4BA9-98E6-76AD73713A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A11D2489-2212-4542-AAB6-75CF0BF5F7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111BED39-FA71-4238-BB2C-E4B197A562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284CA4F8-C48C-4FA6-A186-18E8791C31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60A24419-B920-4D58-9C00-6813A1EA30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4C1C7164-F5B4-452E-959A-46FE5FEEEF44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8A364924-B6E4-4E80-A959-408FA4CB9190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B70FB5F-81A5-4161-BE07-D39D9C1AF4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EBE41077-87F5-495D-993D-8157BB9E92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5D177407-9CFD-4693-85AF-10353F354C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8F86E17C-D70B-404D-8AB9-3D84BF8AD4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63583998-7357-4977-950A-73808A0A04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BD8865BE-DF01-4009-B524-FD9DAF84B9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4E3F0FBF-3D8A-4B05-84C5-ACABE266BD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C9D6E242-C749-4E75-9998-0ACDE42172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164932A2-B1F0-4124-967B-DF93A8F967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26CAE0BE-223B-4F13-BE7B-4D4EE7C966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66E5441F-0D73-4F7B-BF1E-8E237128C0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871FAC2F-655B-4027-8AB3-F47409638C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2311CB86-B6A1-4607-8BC4-784B963813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EE1326BB-21EE-4037-97F7-105B850657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61D2E672-2681-4DFF-A36E-2DDE550237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32A3638F-0F07-4F63-9085-D2A06807A1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90DF0272-797C-4D03-86C0-F684D871A9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4B98E01A-D514-417E-9A87-D65A843B2C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B06ED817-76DD-46F4-8F29-F3C3CAA387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163E7287-C38A-4631-96D4-DF36311A54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93FD9FA1-BDFF-4D03-AEFC-E232A374CF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4BC7B21E-53CA-4143-9630-CEC2D894C8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26FAAB81-708D-4C79-AB60-34180B5434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6A99051B-C6D8-4A2D-9902-2E9324CE14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D2A7D075-AE34-4464-92B0-C17D1856C2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C0B9967D-FE1A-4FAB-B9C1-E334BE0560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C9AB9962-4891-4DBC-B9BB-185BF2FB72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8DA2B95E-4D7A-413F-9BE1-86E46176D5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C9AE31EF-F033-4B30-A60F-5B51F6F0AB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E2608A8C-7A1A-4591-A75E-55EBD7EF04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B60FA4FF-717D-4CDB-BC6A-8A5A5246EA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EAAE9DC-214A-4E43-9DF9-6D2D7600C5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AD28D112-ABEF-4FC4-8A63-F0B1D01932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D6E5F850-C1B5-43FB-AB9D-33EDFB0856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4EC6C637-EC5B-4894-ACF6-389979E055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526E732B-4386-4E4F-A81C-11D227C3E2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3D9586C4-99DA-4EF7-A165-25E4A90078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11508769-9992-43F0-9D45-CDB17DDD38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B0EF27D6-107D-4416-8162-FA1E8AE657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306663F4-2F91-48B6-9D6C-95114DC8C3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3EBB6216-C24D-4825-9121-FAB5E03757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D35DF606-80FB-4D78-81AF-F20CAC69A5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420491C7-38FF-4D2E-AF8E-FBB0D4A45D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AE1609FF-2B64-4F6C-9140-76A2196AF7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5C1B1E7B-C2F3-4C19-9CCC-763BC65E74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1F89F276-5AF7-4B1F-9543-481CAD2AB9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FA6A7C8A-1C14-4454-BCB6-16FA57E7A7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B98A0994-3D6F-40A3-BD0E-0490A67FBB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52FF4EB2-7A30-4D19-BD75-B05A3F396C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C4EAE885-07C0-48EA-ADA5-039586C06B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3DD06AD0-E59B-4E8F-AFBB-542154AA5E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621C994D-82DF-4441-9261-56034CF892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ECF4EF31-B7D5-427F-BE56-43D0029708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BF8D5995-C6D1-4791-8564-BEC3CE3211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F6A6EB5A-83CF-4674-8D73-B782820392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A5C128CE-BA74-4D1B-9B6D-05DB36E436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A8A7FA79-BCBF-4A34-B1F3-4C16669729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64DCB6AA-2664-436B-A91B-30C69D42C1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FC3DEA2D-6BA9-42D7-903B-2E2B4B8412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53AD4347-A474-4C07-BAA4-90F856AE2A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D8B35625-64A1-43F2-BADA-24A23F2D3D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21C6CCB3-9C89-499D-8B2A-CC87CDEADA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2D7C65FF-ABA3-4B39-8545-F4ADC72A3E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05854C44-CD46-4F40-9F64-F83CD440D9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BFE8CDE5-3051-4A53-99F2-835CAF5D29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678F8CD8-52B9-4F52-B864-D7BA448AEB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88047C58-E3F9-4FA7-BFFB-AC9C9F12A8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171B724F-DA38-448C-B8F0-F44F5A6E04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8D079664-B74E-49EF-A43A-BF879240A4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240C6207-BB5F-4D8B-B33B-6AAE30FA5F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0408A8BE-990F-4181-BBF4-20CF91E9E4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38516750-7FCA-4A00-8A29-AD4E84079F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7ACD6718-AF3B-4D71-913B-CD62496683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EC88B89A-855F-4D2D-A0A6-250BBCC41B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F1C44D0F-35EC-4DBB-8227-74B577E74F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461A3504-15AD-45A9-ADCF-E0422F8F91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A74F2A7F-FF92-4621-A962-986170F462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8301347E-131E-477F-BE6A-D0C5A3DB5F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8C3A60D5-80BB-437C-B4A6-6805B78DEB9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4D3AD233-DB95-42F8-9391-34D7722B5FC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392DA5D-0588-4F6A-A73A-DF83053BC6B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F42B21A5-F139-4CF0-9C37-7009DDDB999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BF35016C-2786-4546-8D7F-8ED0527C171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6B5070C6-61A3-4664-89F3-72EFE0EA0D4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9473AFEE-3EAE-459F-B8C1-959417FB65D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7ED0C55E-521E-406B-A47F-ADA7305562A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BD1F7636-C691-400B-8BAF-611888F1B50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D4E18CB7-F32A-44E5-B275-A626E6E647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A92B6361-A6F5-4B34-8FD7-26BC08BCFD6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144A4561-6530-484C-913A-ADC570CF730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4EC6D20E-7680-45F3-AAA0-A1FEB7C0C96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59697152-77C3-4949-8C03-2D8C4732987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CB51A43B-5B21-4A1B-B56B-87BCE06085B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449F031C-CA8B-43E5-BB61-F49B77A4F91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48B0C615-59F0-4B64-8968-8F23A960682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7AABD8DC-9657-413E-8E50-98E111841F0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AD90BA61-BE42-44F3-A8D2-11D52B9F6B4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C77C9B89-F4E5-45A1-8336-0F5EB3454E0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EC41F16B-3855-4F79-9EA6-D2B8315697E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23E36F05-803F-439D-B6AE-AB43A12568E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AEE83D0F-9B4B-42DA-B379-119FEF1F98F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0C17DF96-D2BC-4DC1-93B2-1217437C41F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66075466-E8DB-45CC-B93F-197DE328663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4E704CB1-A6D0-4E47-8B2C-665A0D20188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CF51CE0C-AABF-41B3-9261-4FF9E2AF273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9460B1C5-3AC3-403E-84BA-C45E79E1142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8067F149-ECE3-40BD-AE1C-D128F475DD2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C9425637-CBBA-4001-B653-42EFA8B2F92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3C8EC773-AC86-4E99-A357-1BFEE0425ED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06405480-7604-4949-9941-2539ECF1220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359AA9B7-16C3-42E2-889C-3F65FB83340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4F1CF9CF-7A2C-4B73-B9CC-8C53FA1504B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42FB9EE9-6DCC-40B5-8207-44872268379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DBB1A119-E2E4-4055-B7BA-C2B8974114D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6E638A16-951C-4B5F-BD77-8E1A29E9168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9D3AF4BD-9632-4F91-AC35-DDD079D1E81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87C2A955-E37A-443E-9309-FC33D83BBA2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FD726E4-7589-4BFA-8DD9-6F099B10C9B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2347522-11DA-4706-99F6-FF694A8B613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679A4E7-BE5D-45A1-8547-2AF3C17B089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D07DFB9C-F0D8-421F-B107-A3B3A3D2F65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FF533E01-1B7F-4B73-A96C-73455CC2C16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5665F241-C98C-40CF-9BBC-097AEC2A158A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289B2148-9331-4465-8C61-FAA6F9409D4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44E45372-E757-4508-877F-652EAD24FA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5B429C64-3FC4-4B55-80AF-8D7A0B6EB0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BC60BD10-4DC1-4E3A-BF60-F576559F27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2F551E57-828F-4F2E-B23A-12517AD6E54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4A48DACF-DB71-4604-A916-6C3851101B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89CE2B88-82EB-4238-9DB4-1C9FD75BD54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2B607DDB-8028-43F8-9685-FEDA8B7D37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43879F56-AA62-41C3-A991-BF107704C9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F9983550-0F62-4652-BFF7-BB3168B73F9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37E66E69-9F07-4551-AC2D-9BD97910971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8F3E2FBC-B0E7-4B50-8049-6DE66559F85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CF65DAA8-4109-4FAC-AC04-251CA7063A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50E4B518-32EB-4C92-896F-5A7164F93CB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05A7E30A-7B52-4232-BD63-9730F21CD5A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DBF22249-8CD0-486D-95A2-4109901C48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8BBBB88F-B624-4F73-955A-CFF6D69AC7E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A5AF45CC-AFA6-4FEE-80C9-DFEF4898FA4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C531BD7D-2E71-430B-B358-1DFCE9FD73C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4412CEF9-A91C-48BA-87DB-2CDE908BCD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96AB4D9D-B189-4DBA-86D6-769E55273B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2523BC19-40DF-4469-B62C-A2E5E7D1E4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7ECDE889-5D0E-435D-A9A3-3242F7B973A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8B019911-F1AD-4D63-82F7-7F3235F37B2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CFC4B1C9-4670-4615-A6AB-8F9681C9B6B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C74A319F-0A3C-4EFA-84E1-8C444B6CE7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0B09B524-9AC3-485E-9209-AC60AE8076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C653751B-377D-47CA-8175-F033BF0A9B0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8946D4C3-CCE5-41C2-B126-F5FE0D55F2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15BD1400-1036-4600-977F-A3B3C52B54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952070B1-A0AB-4167-880A-92FDFB4CDB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B81FC967-5AD7-4B0A-B917-65DC908ED8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F8294243-FEB8-4D1A-9EEA-8E952EDEF80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EDE76AC9-6D90-481E-B518-03BF5FFEF9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84EC0B04-4716-4CBC-8B92-FC89F85903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E5493D6E-7643-4729-868A-2BC098E706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4A47051B-6A1D-45C7-A4A0-E3552A0B3C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277E454C-A21F-4B6C-B10C-53955681EB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532E82ED-9009-444C-B7AC-FAE33D069AD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A2E671F6-A472-49BF-AE90-2AB1B195D1B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9F1C750C-5BE1-456E-A147-B9EC7D0BFD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29C83D2D-1C46-448A-AFF6-E59E3C84D65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186F9C0-93AD-4618-9B57-2A432BE8D84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C45FE3E3-F43A-46F6-9B09-3752E6CAF62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1F7C541B-41B1-4F30-BE81-FD6F4381CB6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BDE3EC53-3683-4385-BB13-97110C1BCA4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5A1282EB-7F77-47B0-A69F-33011882F25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43C308BC-C849-46C7-8DE4-C993FD7276F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E488AFCA-833D-4CAD-A54E-32C57EFAB47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ECF13B09-C4AC-4ACE-B0A4-BE2BFDBF98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6537AB1C-A5F6-4288-A103-2FB1A656A9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6B380BDF-F778-4206-BF88-610DB70C36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B9F25A13-615D-40F2-B706-7504FDC3C3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E983FDFE-1FA2-4884-99C4-F36CC51CD2C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0F19C829-8BA6-4B41-901B-AE116921D8B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D81BD9A7-6438-451D-B63D-01E83997365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478FA019-2112-43B1-878A-F40654E4493C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BB41BF04-8EC4-471F-9C2F-4B0679E66A6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6666BB72-5B28-406C-B620-46F4A718617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D42FCD66-83B0-4132-9630-1435810618D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1D3B8D72-E285-4B6C-99AB-7F2EC8DD987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C042D86-B4AE-402A-A6EC-78A6174152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8B5F7B9C-63A7-485B-93F4-913871DC09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6B823B3B-9C28-4462-AB6B-7BC26B6DC9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DBAE40D3-2CAD-4788-9044-BA69FD289B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246DB49E-3D6D-4A8D-A8E3-A12E3A3AE6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671C4FBB-DB3D-4884-A5F2-980E796364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B0175827-2579-43A9-882D-17E5A8623C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5AB7FC7F-A8A9-489D-BBD5-BB4982EC35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E23A3229-7AE4-4AF4-A189-D356E4FEA9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84BF2F2F-13C2-4E36-8B56-223CA266B4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0F2A18BD-1436-48DB-93E5-240726272E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E72F0F0C-E030-4037-ACA5-2069384EA9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5CA28FA6-4A0A-4547-B4BF-E049078E27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016D63C7-BA69-4D04-8AB1-8BB195356B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080F006-0E39-43D1-8967-C70972D42B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F7FFDF73-595B-40BB-824C-0928D819D6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34CFBB56-DA3D-4982-B6E9-A233E75F5F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973CDE55-8A13-4F7C-A8A5-C8CA361E3D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5B65CF4C-0BFA-42C2-B38E-5F89F7FC67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BAC201A5-9DBD-4546-B539-22E9C7C388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4F7F99A9-8CAF-4D41-945A-F5484406DF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4E9163B9-C4CE-4BF1-8FE6-C5603E1792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467BEE48-3F66-4445-A3AF-2C5EFF7924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0C572241-85EF-40E8-A64D-13E4BA3D0B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9B774C63-F221-4891-B5F3-5F4C62CA2E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34EB76A5-3C06-413B-9B86-BA89E24EFC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308AFF6C-AC51-4E82-8308-E7A4D93333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E4CE3665-9ECD-4726-B034-690F8DBB90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1E2E97C1-5830-4170-963E-B27EC7FF9B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ADC401B0-2C21-4354-BA75-43D8A9D124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E0B4FC8A-62B1-4698-8ABB-37FCFA62BB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5239D6EF-23F3-434B-950E-5D1871CF60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85FA3A07-DF29-4AF2-8CD9-314FC0E33A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2F9D83E9-2C04-473E-9804-B9FA984D8C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DDCAE6B7-CC07-42CE-A640-C218637E9A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02545D61-456D-4EAB-9FD9-9ABA230DEC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B9C43FD2-A774-452A-9641-4CF258CA6C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C8B156EE-D77A-40A0-A3D4-52D1FC18CF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AD3A0BD3-C669-4916-BC3F-5CD1317E6E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EB753838-2776-462A-8094-81546471E3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E94D934B-6930-4546-B95F-5D676B6167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4D624525-CE14-43A8-8E73-DCE796ECD1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CE258A1-D037-4579-81B5-D08A2B7AE04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109D9418-8ABA-41C6-BCB2-32AA6BA6E8C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A9CAE772-C4DD-4418-AA7D-C91A3B88792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1D515F26-11D1-4C21-A023-607324074F1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903DB6AD-FFBC-4C01-8BEB-03478C2CF44A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646A93AA-E8CA-4E54-87E8-CA254D6BA88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AF9A9304-2476-4882-8640-2287D629081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9276DBF8-A5A4-4011-AD29-D1B5F1713CB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4BCF60ED-26A4-4C78-8D58-00F3FD72126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C7759C49-1D70-406C-B7D8-354DB45A99C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0742C204-7CB7-4850-B8E5-261BF561687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169FB498-C739-42DB-9F00-FBB709848F6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6161EC07-802B-417D-8C07-2C69D2C711E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38C63774-6105-47E0-86DC-BD776667E1A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CD017B7D-B78C-4BF8-85F9-07DB8506614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B827E531-9D62-4AA5-A31E-6B20DB1D1AC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64E83E5E-516B-4682-9096-F48D3D2561D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71D8D1AB-6C00-4CD6-A395-0742D9B06E0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E4CE2C29-786A-4416-9CC3-A158D64CF3B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3C4477CC-5319-44FA-80D3-6BFA07944D9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7FF47F1C-A224-4582-82FE-A87158C1CB9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7D8E9AEE-E668-46FC-8B21-CF3983D59B3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66F0A443-B596-427B-8116-55326AF4F92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5EFF12D8-09F0-4221-A5FC-66246F73233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0E57A0F4-E235-4D0C-9DE3-46FDA4B5229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45742274-3C5C-40B8-9CE0-D76B4AD2D4C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231ED366-322A-44A1-8E08-E570E3CBD94C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382275FA-8DA7-43E5-AF2F-16DE8CB836C1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472FD1CA-2297-4827-8F7F-C6837282D24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4F116E46-E680-4925-8CF9-6455185C629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761C4DDC-F7E0-40D7-A8DA-BB2C6A75C66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A2B3846C-8504-4F05-8489-7BD751531C0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555A4D06-A076-4348-B540-D7433E20546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D042D7EB-057C-4FC4-8644-5E7F78D92D2C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1992C2D8-6AB2-45E8-BE3A-EE4D1E957F6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E8E95FC6-93A4-48FD-805E-46DF3EB3ECE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C9320779-95F7-40D2-8F43-B2C41793E6A5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E5EDA7E7-EB8B-4983-8DA5-8E859EB955C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CD955B22-08C3-41B6-ADD1-91DCD8BFCE3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6CA84CD2-6BDF-4B07-9EC5-0464F985C04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7227E9DD-6B58-4C23-8402-E8A24F939B9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BE87C43A-9865-40CB-968C-3A9ECA9750B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3E991BDE-31EA-45E8-90E5-6B15F8C6F90D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3200E742-A27B-4AA2-9BBB-0BD10396858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75723584-5769-46E5-BA7D-C7919B79395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22CE4D8D-3D51-4382-814C-2887B6DB4BC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AF08E3B3-9E26-4485-A656-4A9D1AD1342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5515F9B5-B27F-4482-99ED-9AD16C1C83E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5DC5FC89-8198-420B-B35B-E099186E7F7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79AA1A50-EC25-4B28-B5E9-58B54D28A3D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A80726AE-A27D-4041-B322-6403915AC496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999F4EA5-EF36-42C8-B02D-C34CF7AF4FC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C3A9D456-48E4-4DDA-BAD4-3272FBDE81E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70A5161A-ABDA-4F4A-B686-3562CC806AA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BF507849-8BCB-4043-99D4-55E6B408BE1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ADA0F6C6-02DC-4E05-951C-4516C5D7DBB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C25F12A1-02E4-42AC-B760-50CA16EDF77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0880B9CF-B8EF-48F4-ACB6-59CE2D69E5E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FF437682-ADE4-476B-84D4-236B01B5099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4F92B6CC-FE32-465D-AEA9-9DFEFB1EBBC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E149227B-1DCD-4253-81A3-061C2F81A511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18953E10-1326-4506-A76D-D23E038048F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<sst xmlns="http://schemas.openxmlformats.org/spreadsheetml/2006/main" count="1102" uniqueCount="271">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</sst>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40879</v>
      </c>
    </row>
    <row r="8" spans="1:3" ht="15" customHeight="1" x14ac:dyDescent="0.25">
      <c r="B8" s="7" t="s">
        <v>106</v>
      </c>
      <c r="C8" s="70">
        <v>0.127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0.72714500427246098</v>
      </c>
    </row>
    <row r="11" spans="1:3" ht="15" customHeight="1" x14ac:dyDescent="0.25">
      <c r="B11" s="7" t="s">
        <v>108</v>
      </c>
      <c r="C11" s="70">
        <v>0.92599999999999993</v>
      </c>
    </row>
    <row r="12" spans="1:3" ht="15" customHeight="1" x14ac:dyDescent="0.25">
      <c r="B12" s="7" t="s">
        <v>109</v>
      </c>
      <c r="C12" s="70">
        <v>0.67400000000000004</v>
      </c>
    </row>
    <row r="13" spans="1:3" ht="15" customHeight="1" x14ac:dyDescent="0.25">
      <c r="B13" s="7" t="s">
        <v>110</v>
      </c>
      <c r="C13" s="70">
        <v>0.34100000000000003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0.1298</v>
      </c>
    </row>
    <row r="24" spans="1:3" ht="15" customHeight="1" x14ac:dyDescent="0.25">
      <c r="B24" s="20" t="s">
        <v>102</v>
      </c>
      <c r="C24" s="71">
        <v>0.56009999999999993</v>
      </c>
    </row>
    <row r="25" spans="1:3" ht="15" customHeight="1" x14ac:dyDescent="0.25">
      <c r="B25" s="20" t="s">
        <v>103</v>
      </c>
      <c r="C25" s="71">
        <v>0.27880000000000005</v>
      </c>
    </row>
    <row r="26" spans="1:3" ht="15" customHeight="1" x14ac:dyDescent="0.25">
      <c r="B26" s="20" t="s">
        <v>104</v>
      </c>
      <c r="C26" s="71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8.8000000000000007</v>
      </c>
    </row>
    <row r="38" spans="1:5" ht="15" customHeight="1" x14ac:dyDescent="0.25">
      <c r="B38" s="16" t="s">
        <v>91</v>
      </c>
      <c r="C38" s="75">
        <v>12.2</v>
      </c>
      <c r="D38" s="17"/>
      <c r="E38" s="18"/>
    </row>
    <row r="39" spans="1:5" ht="15" customHeight="1" x14ac:dyDescent="0.25">
      <c r="B39" s="16" t="s">
        <v>90</v>
      </c>
      <c r="C39" s="75">
        <v>14.2</v>
      </c>
      <c r="D39" s="17"/>
      <c r="E39" s="17"/>
    </row>
    <row r="40" spans="1:5" ht="15" customHeight="1" x14ac:dyDescent="0.25">
      <c r="B40" s="16" t="s">
        <v>171</v>
      </c>
      <c r="C40" s="75">
        <v>0.28000000000000003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2.1700000000000001E-2</v>
      </c>
      <c r="D45" s="17"/>
    </row>
    <row r="46" spans="1:5" ht="15.75" customHeight="1" x14ac:dyDescent="0.25">
      <c r="B46" s="16" t="s">
        <v>11</v>
      </c>
      <c r="C46" s="71">
        <v>8.2299999999999998E-2</v>
      </c>
      <c r="D46" s="17"/>
    </row>
    <row r="47" spans="1:5" ht="15.75" customHeight="1" x14ac:dyDescent="0.25">
      <c r="B47" s="16" t="s">
        <v>12</v>
      </c>
      <c r="C47" s="71">
        <v>0.1784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1.4690276117950001</v>
      </c>
      <c r="D51" s="17"/>
    </row>
    <row r="52" spans="1:4" ht="15" customHeight="1" x14ac:dyDescent="0.25">
      <c r="B52" s="16" t="s">
        <v>125</v>
      </c>
      <c r="C52" s="76">
        <v>1.1172838491999999</v>
      </c>
    </row>
    <row r="53" spans="1:4" ht="15.75" customHeight="1" x14ac:dyDescent="0.25">
      <c r="B53" s="16" t="s">
        <v>126</v>
      </c>
      <c r="C53" s="76">
        <v>1.1172838491999999</v>
      </c>
    </row>
    <row r="54" spans="1:4" ht="15.75" customHeight="1" x14ac:dyDescent="0.25">
      <c r="B54" s="16" t="s">
        <v>127</v>
      </c>
      <c r="C54" s="76">
        <v>0.86668238020199906</v>
      </c>
    </row>
    <row r="55" spans="1:4" ht="15.75" customHeight="1" x14ac:dyDescent="0.25">
      <c r="B55" s="16" t="s">
        <v>128</v>
      </c>
      <c r="C55" s="76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0.53028061915552849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61.861086469337543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39.966012526302137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474.4736397477613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1.4572599474031296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1.5654782407840295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1.5654782407840295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1.5654782407840295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1.5654782407840295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13.098311970098047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13.098311970098047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0.80507776999339498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10.920237277634953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10.920237277634953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10.920237277634953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15.023098182971026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22.648664763181358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4.3331704911650171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18.556945203046514</v>
      </c>
      <c r="E24" s="86" t="s">
        <v>202</v>
      </c>
    </row>
    <row r="25" spans="1:5" ht="15.75" customHeight="1" x14ac:dyDescent="0.25">
      <c r="A25" s="52" t="s">
        <v>87</v>
      </c>
      <c r="B25" s="85">
        <v>0.67599999999999993</v>
      </c>
      <c r="C25" s="85">
        <v>0.95</v>
      </c>
      <c r="D25" s="86">
        <v>18.628036193586798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5.4127813875032684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7.8948682037413898</v>
      </c>
      <c r="E27" s="86" t="s">
        <v>202</v>
      </c>
    </row>
    <row r="28" spans="1:5" ht="15.75" customHeight="1" x14ac:dyDescent="0.25">
      <c r="A28" s="52" t="s">
        <v>84</v>
      </c>
      <c r="B28" s="85">
        <v>0.22800000000000001</v>
      </c>
      <c r="C28" s="85">
        <v>0.95</v>
      </c>
      <c r="D28" s="86">
        <v>0.85891622373524623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122.39325309114112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0.61300697415096694</v>
      </c>
      <c r="E30" s="86" t="s">
        <v>202</v>
      </c>
    </row>
    <row r="31" spans="1:5" ht="15.75" customHeight="1" x14ac:dyDescent="0.25">
      <c r="A31" s="52" t="s">
        <v>28</v>
      </c>
      <c r="B31" s="85">
        <v>0.44</v>
      </c>
      <c r="C31" s="85">
        <v>0.95</v>
      </c>
      <c r="D31" s="86">
        <v>1.7374699258306454</v>
      </c>
      <c r="E31" s="86" t="s">
        <v>202</v>
      </c>
    </row>
    <row r="32" spans="1:5" ht="15.75" customHeight="1" x14ac:dyDescent="0.25">
      <c r="A32" s="52" t="s">
        <v>83</v>
      </c>
      <c r="B32" s="85">
        <v>0.86199999999999999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0.25600000000000001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0.90500000000000003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0.995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0.80599999999999994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1.8957736843306214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1.7586051326107321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0.1140173736</v>
      </c>
      <c r="C3" s="26">
        <f>frac_mam_1_5months * 2.6</f>
        <v>0.1140173736</v>
      </c>
      <c r="D3" s="26">
        <f>frac_mam_6_11months * 2.6</f>
        <v>2.0563900239999999E-2</v>
      </c>
      <c r="E3" s="26">
        <f>frac_mam_12_23months * 2.6</f>
        <v>5.3447830799999967E-3</v>
      </c>
      <c r="F3" s="26">
        <f>frac_mam_24_59months * 2.6</f>
        <v>3.4075458906666668E-2</v>
      </c>
    </row>
    <row r="4" spans="1:6" ht="15.75" customHeight="1" x14ac:dyDescent="0.25">
      <c r="A4" s="3" t="s">
        <v>66</v>
      </c>
      <c r="B4" s="26">
        <f>frac_sam_1month * 2.6</f>
        <v>5.0370980400000008E-2</v>
      </c>
      <c r="C4" s="26">
        <f>frac_sam_1_5months * 2.6</f>
        <v>5.0370980400000008E-2</v>
      </c>
      <c r="D4" s="26">
        <f>frac_sam_6_11months * 2.6</f>
        <v>1.2143166360000001E-2</v>
      </c>
      <c r="E4" s="26">
        <f>frac_sam_12_23months * 2.6</f>
        <v>2.3115157519999999E-2</v>
      </c>
      <c r="F4" s="26">
        <f>frac_sam_24_59months * 2.6</f>
        <v>6.334171826666667E-3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8359.8824719999993</v>
      </c>
      <c r="C2" s="78">
        <v>19704</v>
      </c>
      <c r="D2" s="78">
        <v>35790</v>
      </c>
      <c r="E2" s="78">
        <v>27871</v>
      </c>
      <c r="F2" s="78">
        <v>20994</v>
      </c>
      <c r="G2" s="22">
        <f t="shared" ref="G2:G40" si="0">C2+D2+E2+F2</f>
        <v>104359</v>
      </c>
      <c r="H2" s="22">
        <f t="shared" ref="H2:H40" si="1">(B2 + stillbirth*B2/(1000-stillbirth))/(1-abortion)</f>
        <v>9704.1610913387976</v>
      </c>
      <c r="I2" s="22">
        <f>G2-H2</f>
        <v>94654.838908661201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8425.6466666666674</v>
      </c>
      <c r="C3" s="78">
        <v>20000</v>
      </c>
      <c r="D3" s="78">
        <v>37000</v>
      </c>
      <c r="E3" s="78">
        <v>29000</v>
      </c>
      <c r="F3" s="78">
        <v>21000</v>
      </c>
      <c r="G3" s="22">
        <f t="shared" si="0"/>
        <v>107000</v>
      </c>
      <c r="H3" s="22">
        <f t="shared" si="1"/>
        <v>9780.5002433813061</v>
      </c>
      <c r="I3" s="22">
        <f t="shared" ref="I3:I15" si="3">G3-H3</f>
        <v>97219.499756618694</v>
      </c>
    </row>
    <row r="4" spans="1:9" ht="15.75" customHeight="1" x14ac:dyDescent="0.25">
      <c r="A4" s="7">
        <f t="shared" si="2"/>
        <v>2019</v>
      </c>
      <c r="B4" s="77">
        <v>8502.52</v>
      </c>
      <c r="C4" s="78">
        <v>20000</v>
      </c>
      <c r="D4" s="78">
        <v>38000</v>
      </c>
      <c r="E4" s="78">
        <v>30000</v>
      </c>
      <c r="F4" s="78">
        <v>22000</v>
      </c>
      <c r="G4" s="22">
        <f t="shared" si="0"/>
        <v>110000</v>
      </c>
      <c r="H4" s="22">
        <f t="shared" si="1"/>
        <v>9869.7348962359865</v>
      </c>
      <c r="I4" s="22">
        <f t="shared" si="3"/>
        <v>100130.26510376402</v>
      </c>
    </row>
    <row r="5" spans="1:9" ht="15.75" customHeight="1" x14ac:dyDescent="0.25">
      <c r="A5" s="7">
        <f t="shared" si="2"/>
        <v>2020</v>
      </c>
      <c r="B5" s="77">
        <v>8575.3080000000009</v>
      </c>
      <c r="C5" s="78">
        <v>20000</v>
      </c>
      <c r="D5" s="78">
        <v>38000</v>
      </c>
      <c r="E5" s="78">
        <v>31000</v>
      </c>
      <c r="F5" s="78">
        <v>23000</v>
      </c>
      <c r="G5" s="22">
        <f t="shared" si="0"/>
        <v>112000</v>
      </c>
      <c r="H5" s="22">
        <f t="shared" si="1"/>
        <v>9954.2272895061251</v>
      </c>
      <c r="I5" s="22">
        <f t="shared" si="3"/>
        <v>102045.77271049388</v>
      </c>
    </row>
    <row r="6" spans="1:9" ht="15.75" customHeight="1" x14ac:dyDescent="0.25">
      <c r="A6" s="7">
        <f t="shared" si="2"/>
        <v>2021</v>
      </c>
      <c r="B6" s="77">
        <v>8614.5891999999985</v>
      </c>
      <c r="C6" s="78">
        <v>20000</v>
      </c>
      <c r="D6" s="78">
        <v>39000</v>
      </c>
      <c r="E6" s="78">
        <v>32000</v>
      </c>
      <c r="F6" s="78">
        <v>23000</v>
      </c>
      <c r="G6" s="22">
        <f t="shared" si="0"/>
        <v>114000</v>
      </c>
      <c r="H6" s="22">
        <f t="shared" si="1"/>
        <v>9999.8249511883114</v>
      </c>
      <c r="I6" s="22">
        <f t="shared" si="3"/>
        <v>104000.17504881168</v>
      </c>
    </row>
    <row r="7" spans="1:9" ht="15.75" customHeight="1" x14ac:dyDescent="0.25">
      <c r="A7" s="7">
        <f t="shared" si="2"/>
        <v>2022</v>
      </c>
      <c r="B7" s="77">
        <v>8648.6255999999994</v>
      </c>
      <c r="C7" s="78">
        <v>20000</v>
      </c>
      <c r="D7" s="78">
        <v>39000</v>
      </c>
      <c r="E7" s="78">
        <v>32000</v>
      </c>
      <c r="F7" s="78">
        <v>24000</v>
      </c>
      <c r="G7" s="22">
        <f t="shared" si="0"/>
        <v>115000</v>
      </c>
      <c r="H7" s="22">
        <f t="shared" si="1"/>
        <v>10039.334443059221</v>
      </c>
      <c r="I7" s="22">
        <f t="shared" si="3"/>
        <v>104960.66555694077</v>
      </c>
    </row>
    <row r="8" spans="1:9" ht="15.75" customHeight="1" x14ac:dyDescent="0.25">
      <c r="A8" s="7">
        <f t="shared" si="2"/>
        <v>2023</v>
      </c>
      <c r="B8" s="77">
        <v>8656.8545999999988</v>
      </c>
      <c r="C8" s="78">
        <v>19000</v>
      </c>
      <c r="D8" s="78">
        <v>40000</v>
      </c>
      <c r="E8" s="78">
        <v>34000</v>
      </c>
      <c r="F8" s="78">
        <v>24000</v>
      </c>
      <c r="G8" s="22">
        <f t="shared" si="0"/>
        <v>117000</v>
      </c>
      <c r="H8" s="22">
        <f t="shared" si="1"/>
        <v>10048.886675628049</v>
      </c>
      <c r="I8" s="22">
        <f t="shared" si="3"/>
        <v>106951.11332437195</v>
      </c>
    </row>
    <row r="9" spans="1:9" ht="15.75" customHeight="1" x14ac:dyDescent="0.25">
      <c r="A9" s="7">
        <f t="shared" si="2"/>
        <v>2024</v>
      </c>
      <c r="B9" s="77">
        <v>8680.7291999999998</v>
      </c>
      <c r="C9" s="78">
        <v>19000</v>
      </c>
      <c r="D9" s="78">
        <v>40000</v>
      </c>
      <c r="E9" s="78">
        <v>34000</v>
      </c>
      <c r="F9" s="78">
        <v>26000</v>
      </c>
      <c r="G9" s="22">
        <f t="shared" si="0"/>
        <v>119000</v>
      </c>
      <c r="H9" s="22">
        <f t="shared" si="1"/>
        <v>10076.600338489612</v>
      </c>
      <c r="I9" s="22">
        <f t="shared" si="3"/>
        <v>108923.39966151038</v>
      </c>
    </row>
    <row r="10" spans="1:9" ht="15.75" customHeight="1" x14ac:dyDescent="0.25">
      <c r="A10" s="7">
        <f t="shared" si="2"/>
        <v>2025</v>
      </c>
      <c r="B10" s="77">
        <v>8679.4519999999993</v>
      </c>
      <c r="C10" s="78">
        <v>19000</v>
      </c>
      <c r="D10" s="78">
        <v>40000</v>
      </c>
      <c r="E10" s="78">
        <v>36000</v>
      </c>
      <c r="F10" s="78">
        <v>26000</v>
      </c>
      <c r="G10" s="22">
        <f t="shared" si="0"/>
        <v>121000</v>
      </c>
      <c r="H10" s="22">
        <f t="shared" si="1"/>
        <v>10075.117763275501</v>
      </c>
      <c r="I10" s="22">
        <f t="shared" si="3"/>
        <v>110924.8822367245</v>
      </c>
    </row>
    <row r="11" spans="1:9" ht="15.75" customHeight="1" x14ac:dyDescent="0.25">
      <c r="A11" s="7">
        <f t="shared" si="2"/>
        <v>2026</v>
      </c>
      <c r="B11" s="77">
        <v>8679.489599999999</v>
      </c>
      <c r="C11" s="78">
        <v>19000</v>
      </c>
      <c r="D11" s="78">
        <v>41000</v>
      </c>
      <c r="E11" s="78">
        <v>36000</v>
      </c>
      <c r="F11" s="78">
        <v>27000</v>
      </c>
      <c r="G11" s="22">
        <f t="shared" si="0"/>
        <v>123000</v>
      </c>
      <c r="H11" s="22">
        <f t="shared" si="1"/>
        <v>10075.16140939831</v>
      </c>
      <c r="I11" s="22">
        <f t="shared" si="3"/>
        <v>112924.83859060169</v>
      </c>
    </row>
    <row r="12" spans="1:9" ht="15.75" customHeight="1" x14ac:dyDescent="0.25">
      <c r="A12" s="7">
        <f t="shared" si="2"/>
        <v>2027</v>
      </c>
      <c r="B12" s="77">
        <v>8654.5998</v>
      </c>
      <c r="C12" s="78">
        <v>19000</v>
      </c>
      <c r="D12" s="78">
        <v>41000</v>
      </c>
      <c r="E12" s="78">
        <v>38000</v>
      </c>
      <c r="F12" s="78">
        <v>28000</v>
      </c>
      <c r="G12" s="22">
        <f t="shared" si="0"/>
        <v>126000</v>
      </c>
      <c r="H12" s="22">
        <f t="shared" si="1"/>
        <v>10046.269301220929</v>
      </c>
      <c r="I12" s="22">
        <f t="shared" si="3"/>
        <v>115953.73069877907</v>
      </c>
    </row>
    <row r="13" spans="1:9" ht="15.75" customHeight="1" x14ac:dyDescent="0.25">
      <c r="A13" s="7">
        <f t="shared" si="2"/>
        <v>2028</v>
      </c>
      <c r="B13" s="77">
        <v>8624.6896000000015</v>
      </c>
      <c r="C13" s="78">
        <v>19000</v>
      </c>
      <c r="D13" s="78">
        <v>41000</v>
      </c>
      <c r="E13" s="78">
        <v>38000</v>
      </c>
      <c r="F13" s="78">
        <v>29000</v>
      </c>
      <c r="G13" s="22">
        <f t="shared" si="0"/>
        <v>127000</v>
      </c>
      <c r="H13" s="22">
        <f t="shared" si="1"/>
        <v>10011.549507007758</v>
      </c>
      <c r="I13" s="22">
        <f t="shared" si="3"/>
        <v>116988.45049299224</v>
      </c>
    </row>
    <row r="14" spans="1:9" ht="15.75" customHeight="1" x14ac:dyDescent="0.25">
      <c r="A14" s="7">
        <f t="shared" si="2"/>
        <v>2029</v>
      </c>
      <c r="B14" s="77">
        <v>8608.231600000001</v>
      </c>
      <c r="C14" s="78">
        <v>20000</v>
      </c>
      <c r="D14" s="78">
        <v>41000</v>
      </c>
      <c r="E14" s="78">
        <v>38000</v>
      </c>
      <c r="F14" s="78">
        <v>30000</v>
      </c>
      <c r="G14" s="22">
        <f t="shared" si="0"/>
        <v>129000</v>
      </c>
      <c r="H14" s="22">
        <f t="shared" si="1"/>
        <v>9992.4450418700981</v>
      </c>
      <c r="I14" s="22">
        <f t="shared" si="3"/>
        <v>119007.5549581299</v>
      </c>
    </row>
    <row r="15" spans="1:9" ht="15.75" customHeight="1" x14ac:dyDescent="0.25">
      <c r="A15" s="7">
        <f t="shared" si="2"/>
        <v>2030</v>
      </c>
      <c r="B15" s="77">
        <v>8567.9220000000005</v>
      </c>
      <c r="C15" s="78">
        <v>20000</v>
      </c>
      <c r="D15" s="78">
        <v>40000</v>
      </c>
      <c r="E15" s="78">
        <v>40000</v>
      </c>
      <c r="F15" s="78">
        <v>31000</v>
      </c>
      <c r="G15" s="22">
        <f t="shared" si="0"/>
        <v>131000</v>
      </c>
      <c r="H15" s="22">
        <f t="shared" si="1"/>
        <v>9945.6536122970629</v>
      </c>
      <c r="I15" s="22">
        <f t="shared" si="3"/>
        <v>121054.34638770294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127.68812523651323</v>
      </c>
      <c r="I17" s="22">
        <f t="shared" si="4"/>
        <v>-127.68812523651323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1.7963607500000003E-2</v>
      </c>
    </row>
    <row r="4" spans="1:8" ht="15.75" customHeight="1" x14ac:dyDescent="0.25">
      <c r="B4" s="24" t="s">
        <v>7</v>
      </c>
      <c r="C4" s="79">
        <v>0.18476238035392584</v>
      </c>
    </row>
    <row r="5" spans="1:8" ht="15.75" customHeight="1" x14ac:dyDescent="0.25">
      <c r="B5" s="24" t="s">
        <v>8</v>
      </c>
      <c r="C5" s="79">
        <v>9.5913672606396327E-2</v>
      </c>
    </row>
    <row r="6" spans="1:8" ht="15.75" customHeight="1" x14ac:dyDescent="0.25">
      <c r="B6" s="24" t="s">
        <v>10</v>
      </c>
      <c r="C6" s="79">
        <v>0.12410907598926144</v>
      </c>
    </row>
    <row r="7" spans="1:8" ht="15.75" customHeight="1" x14ac:dyDescent="0.25">
      <c r="B7" s="24" t="s">
        <v>13</v>
      </c>
      <c r="C7" s="79">
        <v>0.23062192075853852</v>
      </c>
    </row>
    <row r="8" spans="1:8" ht="15.75" customHeight="1" x14ac:dyDescent="0.25">
      <c r="B8" s="24" t="s">
        <v>14</v>
      </c>
      <c r="C8" s="79">
        <v>1.1168383684116438E-4</v>
      </c>
    </row>
    <row r="9" spans="1:8" ht="15.75" customHeight="1" x14ac:dyDescent="0.25">
      <c r="B9" s="24" t="s">
        <v>27</v>
      </c>
      <c r="C9" s="79">
        <v>0.1513268371208055</v>
      </c>
    </row>
    <row r="10" spans="1:8" ht="15.75" customHeight="1" x14ac:dyDescent="0.25">
      <c r="B10" s="24" t="s">
        <v>15</v>
      </c>
      <c r="C10" s="79">
        <v>0.1951908218342312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9.0165622724721312E-2</v>
      </c>
      <c r="D14" s="79">
        <v>9.0165622724721312E-2</v>
      </c>
      <c r="E14" s="79">
        <v>4.6220096709625402E-2</v>
      </c>
      <c r="F14" s="79">
        <v>4.6220096709625402E-2</v>
      </c>
    </row>
    <row r="15" spans="1:8" ht="15.75" customHeight="1" x14ac:dyDescent="0.25">
      <c r="B15" s="24" t="s">
        <v>16</v>
      </c>
      <c r="C15" s="79">
        <v>0.22599564776595699</v>
      </c>
      <c r="D15" s="79">
        <v>0.22599564776595699</v>
      </c>
      <c r="E15" s="79">
        <v>0.14526042494233901</v>
      </c>
      <c r="F15" s="79">
        <v>0.14526042494233901</v>
      </c>
    </row>
    <row r="16" spans="1:8" ht="15.75" customHeight="1" x14ac:dyDescent="0.25">
      <c r="B16" s="24" t="s">
        <v>17</v>
      </c>
      <c r="C16" s="79">
        <v>1.6742438300094298E-2</v>
      </c>
      <c r="D16" s="79">
        <v>1.6742438300094298E-2</v>
      </c>
      <c r="E16" s="79">
        <v>1.48510909232546E-2</v>
      </c>
      <c r="F16" s="79">
        <v>1.48510909232546E-2</v>
      </c>
    </row>
    <row r="17" spans="1:8" ht="15.75" customHeight="1" x14ac:dyDescent="0.25">
      <c r="B17" s="24" t="s">
        <v>18</v>
      </c>
      <c r="C17" s="79">
        <v>6.4240311462559401E-4</v>
      </c>
      <c r="D17" s="79">
        <v>6.4240311462559401E-4</v>
      </c>
      <c r="E17" s="79">
        <v>1.7874490577808699E-3</v>
      </c>
      <c r="F17" s="79">
        <v>1.7874490577808699E-3</v>
      </c>
    </row>
    <row r="18" spans="1:8" ht="15.75" customHeight="1" x14ac:dyDescent="0.25">
      <c r="B18" s="24" t="s">
        <v>19</v>
      </c>
      <c r="C18" s="79">
        <v>1.18755982563914E-4</v>
      </c>
      <c r="D18" s="79">
        <v>1.18755982563914E-4</v>
      </c>
      <c r="E18" s="79">
        <v>4.4222823539390404E-4</v>
      </c>
      <c r="F18" s="79">
        <v>4.4222823539390404E-4</v>
      </c>
    </row>
    <row r="19" spans="1:8" ht="15.75" customHeight="1" x14ac:dyDescent="0.25">
      <c r="B19" s="24" t="s">
        <v>20</v>
      </c>
      <c r="C19" s="79">
        <v>3.8921880588164699E-3</v>
      </c>
      <c r="D19" s="79">
        <v>3.8921880588164699E-3</v>
      </c>
      <c r="E19" s="79">
        <v>1.63768448476062E-3</v>
      </c>
      <c r="F19" s="79">
        <v>1.63768448476062E-3</v>
      </c>
    </row>
    <row r="20" spans="1:8" ht="15.75" customHeight="1" x14ac:dyDescent="0.25">
      <c r="B20" s="24" t="s">
        <v>21</v>
      </c>
      <c r="C20" s="79">
        <v>3.1095259432210497E-2</v>
      </c>
      <c r="D20" s="79">
        <v>3.1095259432210497E-2</v>
      </c>
      <c r="E20" s="79">
        <v>4.0755968242418901E-2</v>
      </c>
      <c r="F20" s="79">
        <v>4.0755968242418901E-2</v>
      </c>
    </row>
    <row r="21" spans="1:8" ht="15.75" customHeight="1" x14ac:dyDescent="0.25">
      <c r="B21" s="24" t="s">
        <v>22</v>
      </c>
      <c r="C21" s="79">
        <v>9.2758749247431299E-2</v>
      </c>
      <c r="D21" s="79">
        <v>9.2758749247431299E-2</v>
      </c>
      <c r="E21" s="79">
        <v>0.26626062237208797</v>
      </c>
      <c r="F21" s="79">
        <v>0.26626062237208797</v>
      </c>
    </row>
    <row r="22" spans="1:8" ht="15.75" customHeight="1" x14ac:dyDescent="0.25">
      <c r="B22" s="24" t="s">
        <v>23</v>
      </c>
      <c r="C22" s="79">
        <v>0.53858893537357966</v>
      </c>
      <c r="D22" s="79">
        <v>0.53858893537357966</v>
      </c>
      <c r="E22" s="79">
        <v>0.4827844350323387</v>
      </c>
      <c r="F22" s="79">
        <v>0.4827844350323387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6.0899999999999996E-2</v>
      </c>
    </row>
    <row r="27" spans="1:8" ht="15.75" customHeight="1" x14ac:dyDescent="0.25">
      <c r="B27" s="24" t="s">
        <v>39</v>
      </c>
      <c r="C27" s="79">
        <v>1.8500000000000003E-2</v>
      </c>
    </row>
    <row r="28" spans="1:8" ht="15.75" customHeight="1" x14ac:dyDescent="0.25">
      <c r="B28" s="24" t="s">
        <v>40</v>
      </c>
      <c r="C28" s="79">
        <v>0.14410000000000001</v>
      </c>
    </row>
    <row r="29" spans="1:8" ht="15.75" customHeight="1" x14ac:dyDescent="0.25">
      <c r="B29" s="24" t="s">
        <v>41</v>
      </c>
      <c r="C29" s="79">
        <v>0.27289999999999998</v>
      </c>
    </row>
    <row r="30" spans="1:8" ht="15.75" customHeight="1" x14ac:dyDescent="0.25">
      <c r="B30" s="24" t="s">
        <v>42</v>
      </c>
      <c r="C30" s="79">
        <v>8.5600000000000009E-2</v>
      </c>
    </row>
    <row r="31" spans="1:8" ht="15.75" customHeight="1" x14ac:dyDescent="0.25">
      <c r="B31" s="24" t="s">
        <v>43</v>
      </c>
      <c r="C31" s="79">
        <v>0.10189999999999999</v>
      </c>
    </row>
    <row r="32" spans="1:8" ht="15.75" customHeight="1" x14ac:dyDescent="0.25">
      <c r="B32" s="24" t="s">
        <v>44</v>
      </c>
      <c r="C32" s="79">
        <v>2.8999999999999998E-2</v>
      </c>
    </row>
    <row r="33" spans="2:3" ht="15.75" customHeight="1" x14ac:dyDescent="0.25">
      <c r="B33" s="24" t="s">
        <v>45</v>
      </c>
      <c r="C33" s="79">
        <v>0.126</v>
      </c>
    </row>
    <row r="34" spans="2:3" ht="15.75" customHeight="1" x14ac:dyDescent="0.25">
      <c r="B34" s="24" t="s">
        <v>46</v>
      </c>
      <c r="C34" s="79">
        <v>0.16109999999776484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0.74852734088064987</v>
      </c>
      <c r="D2" s="80">
        <v>0.74852734088064987</v>
      </c>
      <c r="E2" s="80">
        <v>0.68286634052145567</v>
      </c>
      <c r="F2" s="80">
        <v>0.51284570008155317</v>
      </c>
      <c r="G2" s="80">
        <v>0.50517536470951774</v>
      </c>
    </row>
    <row r="3" spans="1:15" ht="15.75" customHeight="1" x14ac:dyDescent="0.25">
      <c r="A3" s="5"/>
      <c r="B3" s="11" t="s">
        <v>118</v>
      </c>
      <c r="C3" s="80">
        <v>0.14474285597139638</v>
      </c>
      <c r="D3" s="80">
        <v>0.14474285597139638</v>
      </c>
      <c r="E3" s="80">
        <v>0.20020174279438901</v>
      </c>
      <c r="F3" s="80">
        <v>0.28860547494467975</v>
      </c>
      <c r="G3" s="80">
        <v>0.29627581031671518</v>
      </c>
    </row>
    <row r="4" spans="1:15" ht="15.75" customHeight="1" x14ac:dyDescent="0.25">
      <c r="A4" s="5"/>
      <c r="B4" s="11" t="s">
        <v>116</v>
      </c>
      <c r="C4" s="81">
        <v>5.2580123609653723E-2</v>
      </c>
      <c r="D4" s="81">
        <v>5.2580123609653723E-2</v>
      </c>
      <c r="E4" s="81">
        <v>6.278223714585518E-2</v>
      </c>
      <c r="F4" s="81">
        <v>0.14439914543546692</v>
      </c>
      <c r="G4" s="81">
        <v>0.14439914543546692</v>
      </c>
    </row>
    <row r="5" spans="1:15" ht="15.75" customHeight="1" x14ac:dyDescent="0.25">
      <c r="A5" s="5"/>
      <c r="B5" s="11" t="s">
        <v>119</v>
      </c>
      <c r="C5" s="81">
        <v>5.4149679538300098E-2</v>
      </c>
      <c r="D5" s="81">
        <v>5.4149679538300098E-2</v>
      </c>
      <c r="E5" s="81">
        <v>5.4149679538300098E-2</v>
      </c>
      <c r="F5" s="81">
        <v>5.4149679538300098E-2</v>
      </c>
      <c r="G5" s="81">
        <v>5.4149679538300098E-2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0.81061224534464471</v>
      </c>
      <c r="D8" s="80">
        <v>0.81061224534464471</v>
      </c>
      <c r="E8" s="80">
        <v>0.86489374510948902</v>
      </c>
      <c r="F8" s="80">
        <v>0.90252423244455737</v>
      </c>
      <c r="G8" s="80">
        <v>0.87938098776718487</v>
      </c>
    </row>
    <row r="9" spans="1:15" ht="15.75" customHeight="1" x14ac:dyDescent="0.25">
      <c r="B9" s="7" t="s">
        <v>121</v>
      </c>
      <c r="C9" s="80">
        <v>0.12616146465535524</v>
      </c>
      <c r="D9" s="80">
        <v>0.12616146465535524</v>
      </c>
      <c r="E9" s="80">
        <v>0.12252661389051096</v>
      </c>
      <c r="F9" s="80">
        <v>8.6529636555442505E-2</v>
      </c>
      <c r="G9" s="80">
        <v>0.10507684656614855</v>
      </c>
    </row>
    <row r="10" spans="1:15" ht="15.75" customHeight="1" x14ac:dyDescent="0.25">
      <c r="B10" s="7" t="s">
        <v>122</v>
      </c>
      <c r="C10" s="81">
        <v>4.3852835999999999E-2</v>
      </c>
      <c r="D10" s="81">
        <v>4.3852835999999999E-2</v>
      </c>
      <c r="E10" s="81">
        <v>7.9091923999999991E-3</v>
      </c>
      <c r="F10" s="81">
        <v>2.0556857999999988E-3</v>
      </c>
      <c r="G10" s="81">
        <v>1.3105945733333332E-2</v>
      </c>
    </row>
    <row r="11" spans="1:15" ht="15.75" customHeight="1" x14ac:dyDescent="0.25">
      <c r="B11" s="7" t="s">
        <v>123</v>
      </c>
      <c r="C11" s="81">
        <v>1.9373454000000002E-2</v>
      </c>
      <c r="D11" s="81">
        <v>1.9373454000000002E-2</v>
      </c>
      <c r="E11" s="81">
        <v>4.6704486E-3</v>
      </c>
      <c r="F11" s="81">
        <v>8.8904451999999995E-3</v>
      </c>
      <c r="G11" s="81">
        <v>2.4362199333333332E-3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0.434390426</v>
      </c>
      <c r="D14" s="82">
        <v>0.409926477324</v>
      </c>
      <c r="E14" s="82">
        <v>0.409926477324</v>
      </c>
      <c r="F14" s="82">
        <v>0.344801102149</v>
      </c>
      <c r="G14" s="82">
        <v>0.344801102149</v>
      </c>
      <c r="H14" s="83">
        <v>0.21299999999999999</v>
      </c>
      <c r="I14" s="83">
        <v>0.21299999999999999</v>
      </c>
      <c r="J14" s="83">
        <v>0.21299999999999999</v>
      </c>
      <c r="K14" s="83">
        <v>0.21299999999999999</v>
      </c>
      <c r="L14" s="83">
        <v>0.34230443506800001</v>
      </c>
      <c r="M14" s="83">
        <v>0.212763724898</v>
      </c>
      <c r="N14" s="83">
        <v>0.27015840369499999</v>
      </c>
      <c r="O14" s="83">
        <v>0.23327971347999998</v>
      </c>
    </row>
    <row r="15" spans="1:15" ht="15.75" customHeight="1" x14ac:dyDescent="0.25">
      <c r="B15" s="16" t="s">
        <v>68</v>
      </c>
      <c r="C15" s="80">
        <f>iron_deficiency_anaemia*C14</f>
        <v>0.23034882405451379</v>
      </c>
      <c r="D15" s="80">
        <f t="shared" ref="D15:O15" si="0">iron_deficiency_anaemia*D14</f>
        <v>0.21737606620361544</v>
      </c>
      <c r="E15" s="80">
        <f t="shared" si="0"/>
        <v>0.21737606620361544</v>
      </c>
      <c r="F15" s="80">
        <f t="shared" si="0"/>
        <v>0.18284134193308035</v>
      </c>
      <c r="G15" s="80">
        <f t="shared" si="0"/>
        <v>0.18284134193308035</v>
      </c>
      <c r="H15" s="80">
        <f t="shared" si="0"/>
        <v>0.11294977188012756</v>
      </c>
      <c r="I15" s="80">
        <f t="shared" si="0"/>
        <v>0.11294977188012756</v>
      </c>
      <c r="J15" s="80">
        <f t="shared" si="0"/>
        <v>0.11294977188012756</v>
      </c>
      <c r="K15" s="80">
        <f t="shared" si="0"/>
        <v>0.11294977188012756</v>
      </c>
      <c r="L15" s="80">
        <f t="shared" si="0"/>
        <v>0.18151740776754244</v>
      </c>
      <c r="M15" s="80">
        <f t="shared" si="0"/>
        <v>0.11282447977274797</v>
      </c>
      <c r="N15" s="80">
        <f t="shared" si="0"/>
        <v>0.14325976558145381</v>
      </c>
      <c r="O15" s="80">
        <f t="shared" si="0"/>
        <v>0.12370371090059867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0.28000000000000003</v>
      </c>
      <c r="D2" s="81">
        <v>8.6999999999999994E-2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0.251</v>
      </c>
      <c r="D3" s="81">
        <v>0.193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0.37</v>
      </c>
      <c r="D4" s="81">
        <v>0.50800000000000001</v>
      </c>
      <c r="E4" s="81">
        <v>0.67200000000000004</v>
      </c>
      <c r="F4" s="81">
        <v>0.45700000000000002</v>
      </c>
      <c r="G4" s="81">
        <v>0</v>
      </c>
    </row>
    <row r="5" spans="1:7" x14ac:dyDescent="0.25">
      <c r="B5" s="43" t="s">
        <v>169</v>
      </c>
      <c r="C5" s="80">
        <f>1-SUM(C2:C4)</f>
        <v>9.8999999999999977E-2</v>
      </c>
      <c r="D5" s="80">
        <f>1-SUM(D2:D4)</f>
        <v>0.21199999999999997</v>
      </c>
      <c r="E5" s="80">
        <f>1-SUM(E2:E4)</f>
        <v>0.32799999999999996</v>
      </c>
      <c r="F5" s="80">
        <f>1-SUM(F2:F4)</f>
        <v>0.54299999999999993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0.15542999999999998</v>
      </c>
      <c r="D2" s="144">
        <v>0.15082000000000001</v>
      </c>
      <c r="E2" s="144">
        <v>0.14632999999999999</v>
      </c>
      <c r="F2" s="144">
        <v>0.14199000000000001</v>
      </c>
      <c r="G2" s="144">
        <v>0.13783000000000001</v>
      </c>
      <c r="H2" s="144">
        <v>0.13419999999999999</v>
      </c>
      <c r="I2" s="144">
        <v>0.13067000000000001</v>
      </c>
      <c r="J2" s="144">
        <v>0.12722</v>
      </c>
      <c r="K2" s="144">
        <v>0.12385</v>
      </c>
      <c r="L2" s="144">
        <v>0.12055999999999999</v>
      </c>
      <c r="M2" s="144">
        <v>0.11736000000000001</v>
      </c>
      <c r="N2" s="144">
        <v>0.11423999999999999</v>
      </c>
      <c r="O2" s="144">
        <v>0.11122</v>
      </c>
      <c r="P2" s="144">
        <v>0.10829000000000001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2.2669999999999999E-2</v>
      </c>
      <c r="D4" s="144">
        <v>2.2860000000000002E-2</v>
      </c>
      <c r="E4" s="144">
        <v>2.316E-2</v>
      </c>
      <c r="F4" s="144">
        <v>2.3550000000000001E-2</v>
      </c>
      <c r="G4" s="144">
        <v>2.3990000000000001E-2</v>
      </c>
      <c r="H4" s="144">
        <v>2.375E-2</v>
      </c>
      <c r="I4" s="144">
        <v>2.349E-2</v>
      </c>
      <c r="J4" s="144">
        <v>2.3250000000000003E-2</v>
      </c>
      <c r="K4" s="144">
        <v>2.3060000000000001E-2</v>
      </c>
      <c r="L4" s="144">
        <v>2.291E-2</v>
      </c>
      <c r="M4" s="144">
        <v>2.2799999999999997E-2</v>
      </c>
      <c r="N4" s="144">
        <v>2.2709999999999998E-2</v>
      </c>
      <c r="O4" s="144">
        <v>2.2629999999999997E-2</v>
      </c>
      <c r="P4" s="144">
        <v>2.257E-2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0.18996449941803567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0.11294977188012756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0.13444190289673477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0.11916666666666666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0.52866666666666673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17.879000000000001</v>
      </c>
      <c r="D13" s="143">
        <v>17.536999999999999</v>
      </c>
      <c r="E13" s="143">
        <v>17.094999999999999</v>
      </c>
      <c r="F13" s="143">
        <v>16.745000000000001</v>
      </c>
      <c r="G13" s="143">
        <v>16.408000000000001</v>
      </c>
      <c r="H13" s="143">
        <v>16.079999999999998</v>
      </c>
      <c r="I13" s="143">
        <v>15.728999999999999</v>
      </c>
      <c r="J13" s="143">
        <v>15.340999999999999</v>
      </c>
      <c r="K13" s="143">
        <v>15.021000000000001</v>
      </c>
      <c r="L13" s="143">
        <v>14.714</v>
      </c>
      <c r="M13" s="143">
        <v>14.547000000000001</v>
      </c>
      <c r="N13" s="143">
        <v>13.749000000000001</v>
      </c>
      <c r="O13" s="143">
        <v>13.515000000000001</v>
      </c>
      <c r="P13" s="143">
        <v>13.234999999999999</v>
      </c>
    </row>
    <row r="14" spans="1:16" x14ac:dyDescent="0.25">
      <c r="B14" s="16" t="s">
        <v>170</v>
      </c>
      <c r="C14" s="143">
        <f>maternal_mortality</f>
        <v>0.28000000000000003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0.127</v>
      </c>
      <c r="E2" s="92">
        <f>food_insecure</f>
        <v>0.127</v>
      </c>
      <c r="F2" s="92">
        <f>food_insecure</f>
        <v>0.127</v>
      </c>
      <c r="G2" s="92">
        <f>food_insecure</f>
        <v>0.127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0.127</v>
      </c>
      <c r="F5" s="92">
        <f>food_insecure</f>
        <v>0.127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5.6501061992115388E-2</v>
      </c>
      <c r="D7" s="92">
        <f>diarrhoea_1_5mo/26</f>
        <v>4.2972455738461535E-2</v>
      </c>
      <c r="E7" s="92">
        <f>diarrhoea_6_11mo/26</f>
        <v>4.2972455738461535E-2</v>
      </c>
      <c r="F7" s="92">
        <f>diarrhoea_12_23mo/26</f>
        <v>3.3333937700076886E-2</v>
      </c>
      <c r="G7" s="92">
        <f>diarrhoea_24_59mo/26</f>
        <v>3.3333937700076886E-2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0.127</v>
      </c>
      <c r="F8" s="92">
        <f>food_insecure</f>
        <v>0.127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0.67400000000000004</v>
      </c>
      <c r="E9" s="92">
        <f>IF(ISBLANK(comm_deliv), frac_children_health_facility,1)</f>
        <v>0.67400000000000004</v>
      </c>
      <c r="F9" s="92">
        <f>IF(ISBLANK(comm_deliv), frac_children_health_facility,1)</f>
        <v>0.67400000000000004</v>
      </c>
      <c r="G9" s="92">
        <f>IF(ISBLANK(comm_deliv), frac_children_health_facility,1)</f>
        <v>0.67400000000000004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5.6501061992115388E-2</v>
      </c>
      <c r="D11" s="92">
        <f>diarrhoea_1_5mo/26</f>
        <v>4.2972455738461535E-2</v>
      </c>
      <c r="E11" s="92">
        <f>diarrhoea_6_11mo/26</f>
        <v>4.2972455738461535E-2</v>
      </c>
      <c r="F11" s="92">
        <f>diarrhoea_12_23mo/26</f>
        <v>3.3333937700076886E-2</v>
      </c>
      <c r="G11" s="92">
        <f>diarrhoea_24_59mo/26</f>
        <v>3.3333937700076886E-2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0.127</v>
      </c>
      <c r="I14" s="92">
        <f>food_insecure</f>
        <v>0.127</v>
      </c>
      <c r="J14" s="92">
        <f>food_insecure</f>
        <v>0.127</v>
      </c>
      <c r="K14" s="92">
        <f>food_insecure</f>
        <v>0.127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0.92599999999999993</v>
      </c>
      <c r="I17" s="92">
        <f>frac_PW_health_facility</f>
        <v>0.92599999999999993</v>
      </c>
      <c r="J17" s="92">
        <f>frac_PW_health_facility</f>
        <v>0.92599999999999993</v>
      </c>
      <c r="K17" s="92">
        <f>frac_PW_health_facility</f>
        <v>0.92599999999999993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0.34100000000000003</v>
      </c>
      <c r="M23" s="92">
        <f>famplan_unmet_need</f>
        <v>0.34100000000000003</v>
      </c>
      <c r="N23" s="92">
        <f>famplan_unmet_need</f>
        <v>0.34100000000000003</v>
      </c>
      <c r="O23" s="92">
        <f>famplan_unmet_need</f>
        <v>0.34100000000000003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0.14097599064254757</v>
      </c>
      <c r="M24" s="92">
        <f>(1-food_insecure)*(0.49)+food_insecure*(0.7)</f>
        <v>0.51666999999999996</v>
      </c>
      <c r="N24" s="92">
        <f>(1-food_insecure)*(0.49)+food_insecure*(0.7)</f>
        <v>0.51666999999999996</v>
      </c>
      <c r="O24" s="92">
        <f>(1-food_insecure)*(0.49)+food_insecure*(0.7)</f>
        <v>0.51666999999999996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6.0418281703948959E-2</v>
      </c>
      <c r="M25" s="92">
        <f>(1-food_insecure)*(0.21)+food_insecure*(0.3)</f>
        <v>0.22142999999999999</v>
      </c>
      <c r="N25" s="92">
        <f>(1-food_insecure)*(0.21)+food_insecure*(0.3)</f>
        <v>0.22142999999999999</v>
      </c>
      <c r="O25" s="92">
        <f>(1-food_insecure)*(0.21)+food_insecure*(0.3)</f>
        <v>0.22142999999999999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7.1460723381042465E-2</v>
      </c>
      <c r="M26" s="92">
        <f>(1-food_insecure)*(0.3)</f>
        <v>0.26189999999999997</v>
      </c>
      <c r="N26" s="92">
        <f>(1-food_insecure)*(0.3)</f>
        <v>0.26189999999999997</v>
      </c>
      <c r="O26" s="92">
        <f>(1-food_insecure)*(0.3)</f>
        <v>0.26189999999999997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0.72714500427246098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2020-03-24T06:48:30Z</dcterms:modified>
</cp:coreProperties>
</file>