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C601A1C8-82C5-4C47-B7A9-C1CB39F9C927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H31" i="2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32" i="2"/>
  <c r="I16" i="2"/>
  <c r="I31" i="2"/>
  <c r="I27" i="2"/>
  <c r="I33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7" i="51" l="1"/>
  <c r="C6" i="51"/>
  <c r="I15" i="2"/>
  <c r="I14" i="2"/>
  <c r="I13" i="2"/>
  <c r="I11" i="2"/>
  <c r="I10" i="2"/>
  <c r="I9" i="2"/>
  <c r="I8" i="2"/>
  <c r="I7" i="2"/>
  <c r="I6" i="2"/>
  <c r="I5" i="2"/>
  <c r="I4" i="2"/>
  <c r="I3" i="2"/>
  <c r="I2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96E07CEB-6BF3-4DE0-9D18-D26991F0E1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42CD2B9-1EE5-4250-9043-70A6AD96E9C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E56D41F2-85B3-41C4-8EC3-942E9E1E3DD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9CC37C7-D244-4F52-868F-F07B24813B7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C31B054-8C58-4D64-BD1A-240CFA614A2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054DCCC-BFB5-4C90-AC73-F3D0A977FF5F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AD9838FF-CBA8-42D9-BA67-2D16DFD4803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0188957-F9E0-4761-8377-6967264CD06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0BEE1EDD-B7F1-4DC4-B6E6-D6AE4EC598C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E738ABA1-30A1-4F05-8FAA-60CB7ACDD71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8029A19-0F67-4F09-9E18-3E11EEBB8E1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A054A9D-E71E-4007-8502-A5E58C6521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8488CF3-9A59-471D-B4B4-6FC15EED53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C6165BEF-952D-4D33-85AC-5DA297BAD26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ADEFEF08-540A-4F09-B47F-EB42073C061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D45CA59-923E-4DD9-8691-3A20021544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122CBEF-5EA9-4C56-A039-922D462E04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7F995EF-916E-4436-9F06-02206776ED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6DAD0EE-2062-4ECF-8C10-067CD88E9B0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341C3965-745F-4850-9E61-02479090E74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246F807-C77E-457C-86B8-37CCFDB4785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AF59FFA5-4554-47C0-98D4-B9599E478F5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A860F4E0-0A82-4051-ABC6-F9C6A35B10D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8DA3921-1B30-4255-9C92-12E351E701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A549B4AB-6BED-40B7-A0AE-94EB1BC614F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67E3A79-0DC2-499A-8B2A-C742FC7A6F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08DDDC9-FC8E-40A6-A52C-AA5E8020421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A55DC66-841E-47CA-A092-CC6AEF305E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4E8DBAC5-F0F3-4A7B-8901-4F73724806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601BF1A-C376-4FB8-ABBC-78A1E6D496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75407AB-9E21-47F2-8D49-EA9E6831E4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D7494CC7-8654-47AE-9585-76F1A305C8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8F4723EF-1A8B-4EEF-AFB9-7163E87D3C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67E2CA3-C8A5-4893-9806-FF06F86D66D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A3647EFE-1DD3-4511-9907-9DBFB9AB0B0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0F1EB9FF-3C8F-4B03-A650-1339C726FB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3F2C1879-A4FF-4D66-86E3-106D4661B2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A699E3DE-DAA2-4876-865E-49056ECA43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FF547B4-BCA9-4A3D-86FD-D41DBB6CBA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71B3B7E-140D-4F4F-A7AD-C6479EE8DB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13645EEC-1A52-4F03-B0CD-AF8F97CAB0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CF39E97E-C844-4F57-9DBD-22D0534B1B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8480C8A3-EDEE-4639-B514-8B6B8E183C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BA49128D-6536-4907-A18B-B1FA7B74FC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FBC3893-802F-42F8-BEE7-7D6D4BB5F9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8304CAD1-06A8-43B7-AF54-2DB2B3DED5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303F5DB-AC8D-48EC-859D-B4BA8D4B8C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2D5DB43-17E3-46A3-8F10-CFCD219F7E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5113F6F-79EC-4156-9813-7FD7A475E5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D18FE8E1-A7A1-404C-9EA9-C8ADC65A87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D3B7D85-4757-48AD-AF73-9C5CD4EAE0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627D719-C6FF-4414-9BB6-122F3540EE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7078D2AD-A2A9-4A7F-A081-0E65FB5984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01E1835-7E25-4C0C-990A-F8D550A055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9E638083-42F6-481D-9463-8633B755D9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465BAFC-6B41-4772-BF91-A367154A40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E64F419-E230-48A1-B1AB-3F3B97F8C2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7CDB0DE-D2F4-4B70-9F82-A59D364C11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3DE8EFF-17EC-421A-99C0-DA6F863F89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7DF1B552-1842-47EB-B2CA-841FC60E3F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EF6ECB1-21A1-4F5F-9087-D0F80364A5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9B4A910-9E9B-4C21-8A40-813BB80CC7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3602F32-1E32-4E69-9F6B-831FF10024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2A4D025-DDCD-4099-84AB-54E5289C29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E8D8463-21AA-4C03-9C39-D636A478DF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830EA82-3A9B-4077-B23B-9C878DB9BF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C218ED7-1105-4E22-A718-98150C60CE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D28AEA6B-9AFB-4829-AEB4-4B63FF2C2E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2FCFB60D-9660-45AC-B86D-9668E8D9FB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61DEFB0-6AB6-458E-84E1-B6CA4A0BB5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60916F61-3535-47FC-A84E-660429CB7F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F114D7BC-EB4C-45CF-B090-A2D87B8863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B10A367-2E10-4EDC-812D-FE6F727897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DD5DF60-0AF5-45B0-AD7D-54B959C445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E9E685A-0FF7-4F8D-AB11-2E06469B96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D941134-9D50-4D73-A045-92AED91F8F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F21EF97-8B70-469E-B0E0-775C3AEFF4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6BCB6B47-991E-4018-B221-B5EF9F7326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54C0FEF5-83E1-4B8B-A6EA-A22597F2E8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D5A530B-4236-432E-9C58-9BB350732D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EA765AB-7DA6-4FBF-A7CA-EC5FE244B0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152A6698-B769-49A5-BA80-A5A317E31A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C0599449-AFF0-45B6-B894-A1D8A9C090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15AC74E-4716-4E5E-ACE6-2E26FE7D66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615913E-F8B6-45CE-B613-3AD4D06B98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6D56051-E066-4ABB-BE9C-F4DF841878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43FE607-B039-4B9A-BEE9-8E1BE45CC1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9621E1C-5126-4679-8141-290916A8A3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F60883C-983A-4DC7-AB9F-FB9806D640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412543C-0F98-464E-9180-291597338A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1B6C836-C566-4718-9CE3-D3A8360D9D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A0193521-5222-4CE5-BD11-D715B65BC7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2B0566F-B466-4B0E-81BA-5594E735CF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0A6CAD9-EF52-414E-B1BE-247D9B9090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303C4FB9-7E70-4AB4-B97C-D313B7D4C3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64EAE92-D53D-4023-85D5-25CBADEA97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E327F414-934F-4758-B5B3-866BAD21A7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3C8FCB07-67CC-491A-8122-4232EA4CA3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5768A8B-08F0-48EF-A906-A757D4E5A5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3B20E6B-E384-49F9-AB0F-DCB691A1C3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9A29BF30-187C-46D3-AD72-6BF60C4C8D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EC9B60EF-5CEE-4FF7-8AF8-C485BB1602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F19D74CB-B7F3-464C-942D-5B6269403E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516CA824-3E94-4884-AECD-985DEE54E4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F319854A-71B3-4775-AC96-498F8C9217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C52DAA3F-5682-47B5-AF08-7FAEFCDA4D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B965636-EA88-40E6-AAAE-29BAE52878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C7CF09D-2BB3-432C-B16D-8F038C3E80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3199D9E-A390-421F-9513-339B2FD1CD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9AE2110-36DE-40B1-BCBF-142CCDA50F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A3C7703-5A29-4792-9CB2-D6382A7799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408A2EBE-EB3F-4D1F-A482-A7BC7EE421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7B8D284-E648-45E1-B0C3-61244A0C8E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D798652F-6652-47C6-A9D9-336CD1B44D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E63B8E6-1565-4BA8-B782-0C2118E489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4569FE9-7D4C-44E6-8301-2CA3EA2DEF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D418EDDC-6DF0-499E-ABAA-5B04771302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8AE96A7D-D640-4A73-9A2D-B5765A6E3F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3CC76F9-6D25-479A-9301-EA1A18EA68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83925791-8FFB-47BA-BCCF-D82D3D9FA2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804E14A8-3B0D-4C7D-AB55-542E3A8029E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47CA9FD-B0D1-445C-9319-A818500AB5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E347DB5-3B2B-46F8-BFB0-BE0BECBB42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936858A-329D-4C01-AC4E-A487045FF3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088720A5-DD50-4A11-A30C-2BF4D32D41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1CEDCF42-0210-446A-BC94-01EBEBD982F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AE70B6E-6EBE-4B02-A434-4E37705971B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FA8A917-B174-4440-8141-E0E83AB689F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3615C60-90FD-49D6-BDE6-F7D432B588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7F2725C-AED5-48DF-869C-8020775B96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E476F5D-62D5-447D-8195-2A9F75B740B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304F3BF8-8053-4101-B582-4423462231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6560C4D-3F4F-45FA-861D-2429324FF5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864D011-7211-46B2-A9CC-1EE06F396C1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417DACB-5019-4AC5-B2A0-67DAB5C8E4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FF00D38-764A-4C7A-BB38-A7ADFD854B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8E1BA9E3-D443-4C71-B2A3-FE1742305B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35A89DF-8B88-4F11-B20D-930EE6DD89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F67061C-C410-4AC6-9231-768AC49806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1450F10-B3D4-411B-924C-032DB6FE29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085430A-5C33-42BC-BFF9-D26178E841F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CFD1E8A-A2E8-4BBC-BBBF-5E362B3CDF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AD8406E-373A-479B-8EE8-B2043FEF8C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A8223E7-B03F-466D-A31D-0FF3ED464D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F11CF4D-7C79-4C66-AAD6-DDA9674B80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89F4A738-9199-4D39-88A8-AC572D490C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5D2FCD18-9E89-4FB1-8298-DB685F79AF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D594F59-CCAE-4A74-A41A-770FB0616F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EB18BD1-94BE-4ED2-8F9E-C76559C397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52354AA-4F66-4AB0-9049-462FF23C4C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DFFF957-5B6C-4478-AAD9-3C0A4468E8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AFFC8D4-680E-41D6-8481-DDC4994220D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28907B6-923E-4AC3-8364-EE9D750E2E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DFD692A-D452-4C5F-82EE-8AE11476CE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AE9C2F3-8B33-4265-B999-DBD037189E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F299967-58AD-43F9-B588-BEF4838B7D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71909E9-8866-4674-98B4-D5FF9B94E8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DD860BE-16DF-465F-B656-DFDAF9B770F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6ADF623-1FF1-47E3-A33B-ECA5FF496D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C87A546-280A-4DAE-9C86-36B9F4902C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7FD7F90-FDB8-417A-BE71-66B61B11AF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8720EA3-A828-4416-8690-7E6023AE8F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64CF94A-ED64-456C-8645-7BB007D323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8DD9D442-AC03-47F3-B8DC-6129B88BA1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BE928645-4BF6-4769-8112-44AC3D2C25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28DD77D-04E0-4228-99C0-883FAE83E4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A7F1658-CA90-4D24-975F-6878C90820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134DFB17-963B-4D80-90F6-1D6722EDE8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CDE548D2-A6D0-4B5F-A91E-1EE7D1E80F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240975D2-D915-40A7-9EA2-880BA816A0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47A3976-E981-4DD2-9FE3-8E7D7087C4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B8B47BA-475C-44FE-B53A-AEED207DFB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8AD0C602-4446-400E-A5A1-7137CC3288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2D2A4205-20CC-45BE-96B1-B82E81166C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AAB879E-09DC-44C9-9C1A-7EF679ED4D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CF73963-B27A-4221-8FE3-51576BC2F3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1065977-3BAB-48DB-84B8-6DFFADE4E6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38CFB69-0127-4E2D-AF1A-EA7E375052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0DB1E5F-EC1C-4DE4-9EA5-D5E923BFA56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4CCA69B7-4A4A-4CE3-956A-54086AF869D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DBFBFD07-A989-4723-A173-916DBF57B87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C9CFAD8E-30B4-4533-9163-988BD067944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075CC28F-FFD1-43CD-A8B0-764C273B615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16771A9A-6E8D-4B0B-9AAD-DDC66D232EE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854FAC67-C2B1-45D6-8092-5916E894900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FAD3ADC1-BEE8-4299-9F12-0EE0C6FBEF7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41D24EAF-9876-4800-A43D-E275742A404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85F02C73-8996-4373-86A7-43A94054999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3D299A23-3F2C-4F9F-B18E-32209726B9F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9483EC65-14C0-4E9F-A9AD-3DB313646B1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FD8E05AE-39A6-4A8E-87DD-276D42C47CF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FBB177CA-AC9B-475B-9E94-8A5FEB96DBF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02084762-A04A-42CB-A65F-A02D430934D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1E0EDF46-32F8-43A5-AC54-45D3F73E53D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49E0403E-3685-4CE9-988F-3B2B33E46D6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AEEF486E-1CA0-4AD8-B3E6-86194A87DC0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FA216EB1-7767-4041-B91E-707E2D0FE6B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C8A53D22-FCFA-493C-BB05-675805CA540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A2767A61-0BEC-4ACF-8196-E03F6C9650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CF19B7A-8A0F-4400-B7C4-C99B9AD0CED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55C133A-87A4-48B3-8B6C-66FF448EDC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EA39C60-02B2-4B70-BEF2-7028C7D7763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9DED84D7-3594-4DCE-8001-C3291541A7F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381C6C38-66B2-4A38-951F-553739119F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2FCEFBC-93A4-427B-8AC1-29F48F8196A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478E220-1E99-4A86-B834-CC63716BFD1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A76945E-14CA-4258-91DA-9A057EE84AD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A1B9D47C-3AF7-487F-B379-09EFC50357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5B70F27-DC5C-499A-B24C-37DF9DB327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5148E6DD-CBBE-4A1E-893A-430F536E50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46EB02B-1E6A-4793-94C2-9DA9E2F37F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1C15926-3626-492A-B3F9-43E707FAA7D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9147AC3-DF4D-4714-9F1D-480ADB6087D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8E6051D-F050-419F-8372-B5089C4F2E2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FC4CBB3E-745A-468A-8BF2-3FE1596968B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21D7DF5-05A1-4038-B591-27205C87F0F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D7184BFE-0E2D-4923-BA58-A7C9D66E543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A239FAA7-48BB-45FF-B1B8-630AF4F8284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0EA63741-189C-47BC-A59C-98F94964D23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370C678-91C8-44C8-B0A9-A69EBCE06D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1432168-2060-43A9-A028-B1BBD9A387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229DC7F-64C1-4355-91E3-187503CE5D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6BD056E3-4F53-45B6-BAB4-3E4BAD1D3E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DC24FA1-742B-4E53-B24F-A3C66FE4BA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9A49E2A-6CCD-4D42-A944-010E710F80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A9BE833-8CC4-486D-A62F-6C7892413A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36C7C40-14D0-4799-8776-E55AB950FA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21EDE4B-AFCB-4EB7-AD16-B22D7F4DC4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8143FC2-8312-458E-9783-12A997B177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F8EAF29-FD23-41BD-B7E1-70FCF33F63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D92FBFC-BD94-4CCF-B102-39328C5BDB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B8B2D22A-B1DE-48DB-B5F3-7DBF57338F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E4C7F00D-D9F8-4122-99E2-0265EFCBBB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D963F63-0871-4D5D-96AC-DBDD0436AB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344B595-D38B-4AA4-9444-FE12D1903E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2F8206B8-424A-4105-957A-040E5E7771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7ABEB91-FF81-4275-878D-8BA0A80671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BD3F5171-8886-47A9-9895-FCBF21F8FE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D4D57872-DF49-4F04-9E36-3012B9CE68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D5C9899-76AE-4841-891A-8981AA8DCA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4889A5C-FA0B-491A-A3D9-3D48174784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3C4460E-32DB-46E1-9851-F12B89F447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27501B9-39FF-41A4-92A8-65E0ACDB92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0279367-578A-4E90-B69E-818D02861B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BAC7FCD7-B968-40ED-ABB1-F32CD21DD4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B9474EA-A18E-4F09-93B1-0C6E8FF369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E0EF5273-A7B8-4749-A8E8-70959CF692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C0A6E338-AD92-4C11-BFAF-225B6042E8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2A3D898-71BD-49D5-A245-BB64067921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E1DDEFEC-A7BE-4DFF-9628-0BB5836078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3D167EE1-A22D-43EF-AFA8-2BBC8905A9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6785E93B-18F2-4FE4-AA5B-E9141B173E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5C4D6EB-2110-485C-A471-9B555DECCD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A338E17-8F07-4CF6-B150-69C2427F78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E900EB7-879D-47DF-A116-35215505B7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EE64A3F-5ACF-47DA-8E05-5C5C5335E5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390E2E7-C7EE-4660-9D9A-AB599D7C23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815A90D0-150E-43A3-8FF7-D5E92CFF72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26499E26-328D-44AA-BAC2-4D40C9B805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7DF5B97D-D2A8-4CFE-907F-AA53170540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31A4946-DF25-4285-B55B-939ECF2E8D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650C36A-B260-4A70-90C3-D1047165F93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AA85F0E-BD73-46C9-BFFD-3236140C29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8835C83C-D7DA-4CB7-A5AB-89A3F566F17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F3A2464-85FD-433C-A649-1EFB6C212A9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0DF2CBE7-17E3-4FD5-83B9-0067DCD15EEB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2321279-93E3-4230-9A76-C2AE02DA92D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9E6B402-BD21-4431-9CD1-3AED379310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1D87AF3-6E9B-4E95-BD5E-09E1AA31303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31A539B-5A6D-466F-867A-3D977C8D27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B3055C61-F6E9-4EB9-AFD8-CF6976EF2A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631FCBE5-F2BC-431D-BC94-73627197F3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BC0A40B-DB62-44C2-872D-7B0A6D5CE0E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9D45710-4DAD-4A66-B1EC-6C5FE2CEC4B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941F4181-FA98-4722-8D87-173116C112C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B816394A-91EC-4C8E-BBE1-025D971FF28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5D5B900-B165-49C1-96D6-1B7AD4E921E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2F7042A1-0697-4AA4-B380-838A10B8CD0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085B2C5B-F108-4017-8724-8C0AD53C0E1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F7F71F61-2930-4A3A-A0E0-8BBA500831A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5AE2173-7022-4E84-AE73-64B12868AAB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5FDDA33-47FB-4934-A191-447116CD68D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8487BFB-2C97-4118-9AFA-A7E37EF7304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83025A94-1588-482E-85C3-649CE5E9C09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4A8EBFD-9419-4447-9A9E-094772D6116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90451C23-77D0-4C53-A9EC-D57C4E965FA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BB0D590-1D57-4AF3-B82A-C47F21DE5AF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3D8358DE-B50B-4E58-A39D-F1B4E6D46E7F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AC2A7094-968B-42C6-B7B3-8EB40AF3718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20E6631-1CA4-44AA-9406-83360C6A0BA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A8A56718-7149-4144-865E-0520502A8C1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56D5DB7-936C-4010-AE88-BD171DDD50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8B58209-16DD-49EA-A5A2-345E9848D7F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238ECC2-B2CA-461B-826B-5A1C950AC25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CCFC4D0-D751-4ECE-9560-0596624A992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C3519AFD-9EC1-47D8-9B2C-E47BECC0C45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436D85A-81B9-4769-884F-141E7768F9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B6433E3-73A5-4145-8305-3785E5B836D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1EEA97D-904A-48CE-AA25-0056AB2FA5D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5176B932-0C7B-4DD7-8438-F20C5E2F9A2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7E9A1A3-AC33-40D5-B8F2-C1B5BC0EB1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F49314E6-B324-41CD-9EA6-FD7B3A30829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ADFFBCA7-4994-47F4-9ADE-4C853BC7FF3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DED0BA0-171F-4A71-95E3-A49375F90D7D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F662804-B8D8-4CF2-8A7E-0B695B9862E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2884AEC-5E39-4791-BE6D-5D30C412022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D06A104-8287-436F-A4BF-25AD2522702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50B566BB-AAAC-4472-B7AA-1C70A075B36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06288AE-C10C-4C58-A05C-24ACF86E977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D30FDAD-E43F-4136-8F64-EDC24C16B8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788EFF4-9C4A-46C7-B264-59117D049FF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5B664CBD-1C70-48E4-9918-0CF0491CB44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C50219B2-D863-4573-9CA1-4B1394BE6E7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A1B818E7-DF21-4995-9895-6173058E695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603E3AF5-3774-41CE-8E7E-8070E51DAD7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076908A-FD6D-4362-8C40-AF25A9411AE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5B0DDCA-665D-468C-B656-821CE999850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EEEDC3CB-5B2F-4B39-91B5-A804093DDDF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D4F3D936-99D6-49DC-8A4C-09B7656D747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27566F82-D6A1-49CC-9F31-B26CE9D852D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932789D-C3B5-4188-98B4-94077A2B03B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6B6576C7-A5B5-4533-9E9C-40C31FC78D5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73AEBF7-6C4C-4B4A-A8FD-567470A8D17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<sst xmlns="http://schemas.openxmlformats.org/spreadsheetml/2006/main" count="1102" uniqueCount="271">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</sst>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1809240</v>
      </c>
    </row>
    <row r="8" spans="1:3" ht="15" customHeight="1" x14ac:dyDescent="0.25">
      <c r="B8" s="7" t="s">
        <v>106</v>
      </c>
      <c r="C8" s="70">
        <v>0.40100000000000002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0.39810878753662104</v>
      </c>
    </row>
    <row r="11" spans="1:3" ht="15" customHeight="1" x14ac:dyDescent="0.25">
      <c r="B11" s="7" t="s">
        <v>108</v>
      </c>
      <c r="C11" s="70">
        <v>0.58700000000000008</v>
      </c>
    </row>
    <row r="12" spans="1:3" ht="15" customHeight="1" x14ac:dyDescent="0.25">
      <c r="B12" s="7" t="s">
        <v>109</v>
      </c>
      <c r="C12" s="70">
        <v>0.23300000000000001</v>
      </c>
    </row>
    <row r="13" spans="1:3" ht="15" customHeight="1" x14ac:dyDescent="0.25">
      <c r="B13" s="7" t="s">
        <v>110</v>
      </c>
      <c r="C13" s="70">
        <v>0.755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8.9200000000000002E-2</v>
      </c>
    </row>
    <row r="24" spans="1:3" ht="15" customHeight="1" x14ac:dyDescent="0.25">
      <c r="B24" s="20" t="s">
        <v>102</v>
      </c>
      <c r="C24" s="71">
        <v>0.50560000000000005</v>
      </c>
    </row>
    <row r="25" spans="1:3" ht="15" customHeight="1" x14ac:dyDescent="0.25">
      <c r="B25" s="20" t="s">
        <v>103</v>
      </c>
      <c r="C25" s="71">
        <v>0.33439999999999998</v>
      </c>
    </row>
    <row r="26" spans="1:3" ht="15" customHeight="1" x14ac:dyDescent="0.25">
      <c r="B26" s="20" t="s">
        <v>104</v>
      </c>
      <c r="C26" s="71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0.19600000000000001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0.10300000000000001</v>
      </c>
    </row>
    <row r="32" spans="1:3" ht="14.25" customHeight="1" x14ac:dyDescent="0.25">
      <c r="B32" s="30" t="s">
        <v>78</v>
      </c>
      <c r="C32" s="73">
        <v>0.67200000000000004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32.700000000000003</v>
      </c>
    </row>
    <row r="38" spans="1:5" ht="15" customHeight="1" x14ac:dyDescent="0.25">
      <c r="B38" s="16" t="s">
        <v>91</v>
      </c>
      <c r="C38" s="75">
        <v>63.5</v>
      </c>
      <c r="D38" s="17"/>
      <c r="E38" s="18"/>
    </row>
    <row r="39" spans="1:5" ht="15" customHeight="1" x14ac:dyDescent="0.25">
      <c r="B39" s="16" t="s">
        <v>90</v>
      </c>
      <c r="C39" s="75">
        <v>98.3</v>
      </c>
      <c r="D39" s="17"/>
      <c r="E39" s="17"/>
    </row>
    <row r="40" spans="1:5" ht="15" customHeight="1" x14ac:dyDescent="0.25">
      <c r="B40" s="16" t="s">
        <v>171</v>
      </c>
      <c r="C40" s="75">
        <v>4.05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1.7000000000000001E-2</v>
      </c>
      <c r="D45" s="17"/>
    </row>
    <row r="46" spans="1:5" ht="15.75" customHeight="1" x14ac:dyDescent="0.25">
      <c r="B46" s="16" t="s">
        <v>11</v>
      </c>
      <c r="C46" s="71">
        <v>8.8599999999999998E-2</v>
      </c>
      <c r="D46" s="17"/>
    </row>
    <row r="47" spans="1:5" ht="15.75" customHeight="1" x14ac:dyDescent="0.25">
      <c r="B47" s="16" t="s">
        <v>12</v>
      </c>
      <c r="C47" s="71">
        <v>0.2409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2.3439735502725001</v>
      </c>
      <c r="D51" s="17"/>
    </row>
    <row r="52" spans="1:4" ht="15" customHeight="1" x14ac:dyDescent="0.25">
      <c r="B52" s="16" t="s">
        <v>125</v>
      </c>
      <c r="C52" s="76">
        <v>2.0678163270900001</v>
      </c>
    </row>
    <row r="53" spans="1:4" ht="15.75" customHeight="1" x14ac:dyDescent="0.25">
      <c r="B53" s="16" t="s">
        <v>126</v>
      </c>
      <c r="C53" s="76">
        <v>2.0678163270900001</v>
      </c>
    </row>
    <row r="54" spans="1:4" ht="15.75" customHeight="1" x14ac:dyDescent="0.25">
      <c r="B54" s="16" t="s">
        <v>127</v>
      </c>
      <c r="C54" s="76">
        <v>1.2912604613300001</v>
      </c>
    </row>
    <row r="55" spans="1:4" ht="15.75" customHeight="1" x14ac:dyDescent="0.25">
      <c r="B55" s="16" t="s">
        <v>128</v>
      </c>
      <c r="C55" s="76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0.46037947718315231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36.632258166992365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42.492624238472807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78.944041068564843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0.26214644174959456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1.0698256804833679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1.0698256804833679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1.0698256804833679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1.0698256804833679</v>
      </c>
      <c r="E13" s="86" t="s">
        <v>202</v>
      </c>
    </row>
    <row r="14" spans="1:5" ht="15.75" customHeight="1" x14ac:dyDescent="0.25">
      <c r="A14" s="11" t="s">
        <v>187</v>
      </c>
      <c r="B14" s="85">
        <v>0.28600000000000003</v>
      </c>
      <c r="C14" s="85">
        <v>0.95</v>
      </c>
      <c r="D14" s="86">
        <v>13.510336138493395</v>
      </c>
      <c r="E14" s="86" t="s">
        <v>202</v>
      </c>
    </row>
    <row r="15" spans="1:5" ht="15.75" customHeight="1" x14ac:dyDescent="0.25">
      <c r="A15" s="11" t="s">
        <v>209</v>
      </c>
      <c r="B15" s="85">
        <v>0.28600000000000003</v>
      </c>
      <c r="C15" s="85">
        <v>0.95</v>
      </c>
      <c r="D15" s="86">
        <v>13.510336138493395</v>
      </c>
      <c r="E15" s="86" t="s">
        <v>202</v>
      </c>
    </row>
    <row r="16" spans="1:5" ht="15.75" customHeight="1" x14ac:dyDescent="0.25">
      <c r="A16" s="52" t="s">
        <v>57</v>
      </c>
      <c r="B16" s="85">
        <v>0.34899999999999998</v>
      </c>
      <c r="C16" s="85">
        <v>0.95</v>
      </c>
      <c r="D16" s="86">
        <v>0.24957385245606778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0.253</v>
      </c>
      <c r="C18" s="85">
        <v>0.95</v>
      </c>
      <c r="D18" s="87">
        <v>1.9209092671662336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1.9209092671662336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1.9209092671662336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2.6609338932010824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23.038760198171971</v>
      </c>
      <c r="E22" s="86" t="s">
        <v>202</v>
      </c>
    </row>
    <row r="23" spans="1:5" ht="15.75" customHeight="1" x14ac:dyDescent="0.25">
      <c r="A23" s="52" t="s">
        <v>34</v>
      </c>
      <c r="B23" s="85">
        <v>0.78299999999999992</v>
      </c>
      <c r="C23" s="85">
        <v>0.95</v>
      </c>
      <c r="D23" s="86">
        <v>4.4426820703529186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19.51310336956082</v>
      </c>
      <c r="E24" s="86" t="s">
        <v>202</v>
      </c>
    </row>
    <row r="25" spans="1:5" ht="15.75" customHeight="1" x14ac:dyDescent="0.25">
      <c r="A25" s="52" t="s">
        <v>87</v>
      </c>
      <c r="B25" s="85">
        <v>0.28100000000000003</v>
      </c>
      <c r="C25" s="85">
        <v>0.95</v>
      </c>
      <c r="D25" s="86">
        <v>19.51131362662311</v>
      </c>
      <c r="E25" s="86" t="s">
        <v>202</v>
      </c>
    </row>
    <row r="26" spans="1:5" ht="15.75" customHeight="1" x14ac:dyDescent="0.25">
      <c r="A26" s="52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4.0561340746467955</v>
      </c>
      <c r="E27" s="86" t="s">
        <v>202</v>
      </c>
    </row>
    <row r="28" spans="1:5" ht="15.75" customHeight="1" x14ac:dyDescent="0.25">
      <c r="A28" s="52" t="s">
        <v>84</v>
      </c>
      <c r="B28" s="85">
        <v>0.222</v>
      </c>
      <c r="C28" s="85">
        <v>0.95</v>
      </c>
      <c r="D28" s="86">
        <v>0.89591770906547075</v>
      </c>
      <c r="E28" s="86" t="s">
        <v>202</v>
      </c>
    </row>
    <row r="29" spans="1:5" ht="15.75" customHeight="1" x14ac:dyDescent="0.25">
      <c r="A29" s="52" t="s">
        <v>58</v>
      </c>
      <c r="B29" s="85">
        <v>0.253</v>
      </c>
      <c r="C29" s="85">
        <v>0.95</v>
      </c>
      <c r="D29" s="86">
        <v>64.812241154722187</v>
      </c>
      <c r="E29" s="86" t="s">
        <v>202</v>
      </c>
    </row>
    <row r="30" spans="1:5" ht="15.75" customHeight="1" x14ac:dyDescent="0.25">
      <c r="A30" s="52" t="s">
        <v>67</v>
      </c>
      <c r="B30" s="85">
        <v>8.0000000000000002E-3</v>
      </c>
      <c r="C30" s="85">
        <v>0.95</v>
      </c>
      <c r="D30" s="86">
        <v>0.72392879504544738</v>
      </c>
      <c r="E30" s="86" t="s">
        <v>202</v>
      </c>
    </row>
    <row r="31" spans="1:5" ht="15.75" customHeight="1" x14ac:dyDescent="0.25">
      <c r="A31" s="52" t="s">
        <v>28</v>
      </c>
      <c r="B31" s="85">
        <v>0.62000000000000011</v>
      </c>
      <c r="C31" s="85">
        <v>0.95</v>
      </c>
      <c r="D31" s="86">
        <v>0.48179068639555001</v>
      </c>
      <c r="E31" s="86" t="s">
        <v>202</v>
      </c>
    </row>
    <row r="32" spans="1:5" ht="15.75" customHeight="1" x14ac:dyDescent="0.25">
      <c r="A32" s="52" t="s">
        <v>83</v>
      </c>
      <c r="B32" s="85">
        <v>8.4000000000000005E-2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0.27899999999999997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0.19699999999999998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0.77900000000000003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0.17699999999999999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0.21299999999999999</v>
      </c>
      <c r="C37" s="85">
        <v>0.95</v>
      </c>
      <c r="D37" s="86">
        <v>2.6549613547274364</v>
      </c>
      <c r="E37" s="86" t="s">
        <v>202</v>
      </c>
    </row>
    <row r="38" spans="1:6" ht="15.75" customHeight="1" x14ac:dyDescent="0.25">
      <c r="A38" s="52" t="s">
        <v>60</v>
      </c>
      <c r="B38" s="85">
        <v>0.17</v>
      </c>
      <c r="C38" s="85">
        <v>0.95</v>
      </c>
      <c r="D38" s="86">
        <v>0.50457550408421303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0.1014</v>
      </c>
      <c r="C3" s="26">
        <f>frac_mam_1_5months * 2.6</f>
        <v>0.1014</v>
      </c>
      <c r="D3" s="26">
        <f>frac_mam_6_11months * 2.6</f>
        <v>0.1014</v>
      </c>
      <c r="E3" s="26">
        <f>frac_mam_12_23months * 2.6</f>
        <v>0.1014</v>
      </c>
      <c r="F3" s="26">
        <f>frac_mam_24_59months * 2.6</f>
        <v>0.1014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409276.19242400001</v>
      </c>
      <c r="C2" s="78">
        <v>589507</v>
      </c>
      <c r="D2" s="78">
        <v>935236</v>
      </c>
      <c r="E2" s="78">
        <v>655384</v>
      </c>
      <c r="F2" s="78">
        <v>454888</v>
      </c>
      <c r="G2" s="22">
        <f t="shared" ref="G2:G40" si="0">C2+D2+E2+F2</f>
        <v>2635015</v>
      </c>
      <c r="H2" s="22">
        <f t="shared" ref="H2:H40" si="1">(B2 + stillbirth*B2/(1000-stillbirth))/(1-abortion)</f>
        <v>485131.90170677268</v>
      </c>
      <c r="I2" s="22">
        <f>G2-H2</f>
        <v>2149883.0982932271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416179.89533333329</v>
      </c>
      <c r="C3" s="78">
        <v>605000</v>
      </c>
      <c r="D3" s="78">
        <v>964000</v>
      </c>
      <c r="E3" s="78">
        <v>677000</v>
      </c>
      <c r="F3" s="78">
        <v>470000</v>
      </c>
      <c r="G3" s="22">
        <f t="shared" si="0"/>
        <v>2716000</v>
      </c>
      <c r="H3" s="22">
        <f t="shared" si="1"/>
        <v>493315.1446689085</v>
      </c>
      <c r="I3" s="22">
        <f t="shared" ref="I3:I15" si="3">G3-H3</f>
        <v>2222684.8553310917</v>
      </c>
    </row>
    <row r="4" spans="1:9" ht="15.75" customHeight="1" x14ac:dyDescent="0.25">
      <c r="A4" s="7">
        <f t="shared" si="2"/>
        <v>2019</v>
      </c>
      <c r="B4" s="77">
        <v>423046.62399999995</v>
      </c>
      <c r="C4" s="78">
        <v>621000</v>
      </c>
      <c r="D4" s="78">
        <v>993000</v>
      </c>
      <c r="E4" s="78">
        <v>699000</v>
      </c>
      <c r="F4" s="78">
        <v>485000</v>
      </c>
      <c r="G4" s="22">
        <f t="shared" si="0"/>
        <v>2798000</v>
      </c>
      <c r="H4" s="22">
        <f t="shared" si="1"/>
        <v>501454.56054070516</v>
      </c>
      <c r="I4" s="22">
        <f t="shared" si="3"/>
        <v>2296545.439459295</v>
      </c>
    </row>
    <row r="5" spans="1:9" ht="15.75" customHeight="1" x14ac:dyDescent="0.25">
      <c r="A5" s="7">
        <f t="shared" si="2"/>
        <v>2020</v>
      </c>
      <c r="B5" s="77">
        <v>429845.21100000001</v>
      </c>
      <c r="C5" s="78">
        <v>638000</v>
      </c>
      <c r="D5" s="78">
        <v>1024000</v>
      </c>
      <c r="E5" s="78">
        <v>721000</v>
      </c>
      <c r="F5" s="78">
        <v>501000</v>
      </c>
      <c r="G5" s="22">
        <f t="shared" si="0"/>
        <v>2884000</v>
      </c>
      <c r="H5" s="22">
        <f t="shared" si="1"/>
        <v>509513.20529278519</v>
      </c>
      <c r="I5" s="22">
        <f t="shared" si="3"/>
        <v>2374486.7947072149</v>
      </c>
    </row>
    <row r="6" spans="1:9" ht="15.75" customHeight="1" x14ac:dyDescent="0.25">
      <c r="A6" s="7">
        <f t="shared" si="2"/>
        <v>2021</v>
      </c>
      <c r="B6" s="77">
        <v>436999.98</v>
      </c>
      <c r="C6" s="78">
        <v>654000</v>
      </c>
      <c r="D6" s="78">
        <v>1052000</v>
      </c>
      <c r="E6" s="78">
        <v>745000</v>
      </c>
      <c r="F6" s="78">
        <v>516000</v>
      </c>
      <c r="G6" s="22">
        <f t="shared" si="0"/>
        <v>2967000</v>
      </c>
      <c r="H6" s="22">
        <f t="shared" si="1"/>
        <v>517994.04721687833</v>
      </c>
      <c r="I6" s="22">
        <f t="shared" si="3"/>
        <v>2449005.9527831217</v>
      </c>
    </row>
    <row r="7" spans="1:9" ht="15.75" customHeight="1" x14ac:dyDescent="0.25">
      <c r="A7" s="7">
        <f t="shared" si="2"/>
        <v>2022</v>
      </c>
      <c r="B7" s="77">
        <v>444095.25160000002</v>
      </c>
      <c r="C7" s="78">
        <v>672000</v>
      </c>
      <c r="D7" s="78">
        <v>1082000</v>
      </c>
      <c r="E7" s="78">
        <v>770000</v>
      </c>
      <c r="F7" s="78">
        <v>532000</v>
      </c>
      <c r="G7" s="22">
        <f t="shared" si="0"/>
        <v>3056000</v>
      </c>
      <c r="H7" s="22">
        <f t="shared" si="1"/>
        <v>526404.36442601634</v>
      </c>
      <c r="I7" s="22">
        <f t="shared" si="3"/>
        <v>2529595.6355739837</v>
      </c>
    </row>
    <row r="8" spans="1:9" ht="15.75" customHeight="1" x14ac:dyDescent="0.25">
      <c r="A8" s="7">
        <f t="shared" si="2"/>
        <v>2023</v>
      </c>
      <c r="B8" s="77">
        <v>451125.67680000002</v>
      </c>
      <c r="C8" s="78">
        <v>690000</v>
      </c>
      <c r="D8" s="78">
        <v>1112000</v>
      </c>
      <c r="E8" s="78">
        <v>795000</v>
      </c>
      <c r="F8" s="78">
        <v>550000</v>
      </c>
      <c r="G8" s="22">
        <f t="shared" si="0"/>
        <v>3147000</v>
      </c>
      <c r="H8" s="22">
        <f t="shared" si="1"/>
        <v>534737.81653053022</v>
      </c>
      <c r="I8" s="22">
        <f t="shared" si="3"/>
        <v>2612262.1834694697</v>
      </c>
    </row>
    <row r="9" spans="1:9" ht="15.75" customHeight="1" x14ac:dyDescent="0.25">
      <c r="A9" s="7">
        <f t="shared" si="2"/>
        <v>2024</v>
      </c>
      <c r="B9" s="77">
        <v>458085.90660000005</v>
      </c>
      <c r="C9" s="78">
        <v>709000</v>
      </c>
      <c r="D9" s="78">
        <v>1142000</v>
      </c>
      <c r="E9" s="78">
        <v>821000</v>
      </c>
      <c r="F9" s="78">
        <v>569000</v>
      </c>
      <c r="G9" s="22">
        <f t="shared" si="0"/>
        <v>3241000</v>
      </c>
      <c r="H9" s="22">
        <f t="shared" si="1"/>
        <v>542988.06314075098</v>
      </c>
      <c r="I9" s="22">
        <f t="shared" si="3"/>
        <v>2698011.9368592491</v>
      </c>
    </row>
    <row r="10" spans="1:9" ht="15.75" customHeight="1" x14ac:dyDescent="0.25">
      <c r="A10" s="7">
        <f t="shared" si="2"/>
        <v>2025</v>
      </c>
      <c r="B10" s="77">
        <v>465004.266</v>
      </c>
      <c r="C10" s="78">
        <v>727000</v>
      </c>
      <c r="D10" s="78">
        <v>1174000</v>
      </c>
      <c r="E10" s="78">
        <v>849000</v>
      </c>
      <c r="F10" s="78">
        <v>587000</v>
      </c>
      <c r="G10" s="22">
        <f t="shared" si="0"/>
        <v>3337000</v>
      </c>
      <c r="H10" s="22">
        <f t="shared" si="1"/>
        <v>551188.67904399871</v>
      </c>
      <c r="I10" s="22">
        <f t="shared" si="3"/>
        <v>2785811.3209560011</v>
      </c>
    </row>
    <row r="11" spans="1:9" ht="15.75" customHeight="1" x14ac:dyDescent="0.25">
      <c r="A11" s="7">
        <f t="shared" si="2"/>
        <v>2026</v>
      </c>
      <c r="B11" s="77">
        <v>472083.9486</v>
      </c>
      <c r="C11" s="78">
        <v>745000</v>
      </c>
      <c r="D11" s="78">
        <v>1206000</v>
      </c>
      <c r="E11" s="78">
        <v>876000</v>
      </c>
      <c r="F11" s="78">
        <v>606000</v>
      </c>
      <c r="G11" s="22">
        <f t="shared" si="0"/>
        <v>3433000</v>
      </c>
      <c r="H11" s="22">
        <f t="shared" si="1"/>
        <v>559580.51797036408</v>
      </c>
      <c r="I11" s="22">
        <f t="shared" si="3"/>
        <v>2873419.4820296359</v>
      </c>
    </row>
    <row r="12" spans="1:9" ht="15.75" customHeight="1" x14ac:dyDescent="0.25">
      <c r="A12" s="7">
        <f t="shared" si="2"/>
        <v>2027</v>
      </c>
      <c r="B12" s="77">
        <v>479086.58880000003</v>
      </c>
      <c r="C12" s="78">
        <v>763000</v>
      </c>
      <c r="D12" s="78">
        <v>1238000</v>
      </c>
      <c r="E12" s="78">
        <v>904000</v>
      </c>
      <c r="F12" s="78">
        <v>625000</v>
      </c>
      <c r="G12" s="22">
        <f t="shared" si="0"/>
        <v>3530000</v>
      </c>
      <c r="H12" s="22">
        <f t="shared" si="1"/>
        <v>567881.03537176445</v>
      </c>
      <c r="I12" s="22">
        <f t="shared" si="3"/>
        <v>2962118.9646282354</v>
      </c>
    </row>
    <row r="13" spans="1:9" ht="15.75" customHeight="1" x14ac:dyDescent="0.25">
      <c r="A13" s="7">
        <f t="shared" si="2"/>
        <v>2028</v>
      </c>
      <c r="B13" s="77">
        <v>486007.05960000004</v>
      </c>
      <c r="C13" s="78">
        <v>781000</v>
      </c>
      <c r="D13" s="78">
        <v>1271000</v>
      </c>
      <c r="E13" s="78">
        <v>932000</v>
      </c>
      <c r="F13" s="78">
        <v>646000</v>
      </c>
      <c r="G13" s="22">
        <f t="shared" si="0"/>
        <v>3630000</v>
      </c>
      <c r="H13" s="22">
        <f t="shared" si="1"/>
        <v>576084.15400426008</v>
      </c>
      <c r="I13" s="22">
        <f t="shared" si="3"/>
        <v>3053915.84599574</v>
      </c>
    </row>
    <row r="14" spans="1:9" ht="15.75" customHeight="1" x14ac:dyDescent="0.25">
      <c r="A14" s="7">
        <f t="shared" si="2"/>
        <v>2029</v>
      </c>
      <c r="B14" s="77">
        <v>492840.23400000005</v>
      </c>
      <c r="C14" s="78">
        <v>799000</v>
      </c>
      <c r="D14" s="78">
        <v>1306000</v>
      </c>
      <c r="E14" s="78">
        <v>961000</v>
      </c>
      <c r="F14" s="78">
        <v>667000</v>
      </c>
      <c r="G14" s="22">
        <f t="shared" si="0"/>
        <v>3733000</v>
      </c>
      <c r="H14" s="22">
        <f t="shared" si="1"/>
        <v>584183.79662391148</v>
      </c>
      <c r="I14" s="22">
        <f t="shared" si="3"/>
        <v>3148816.2033760883</v>
      </c>
    </row>
    <row r="15" spans="1:9" ht="15.75" customHeight="1" x14ac:dyDescent="0.25">
      <c r="A15" s="7">
        <f t="shared" si="2"/>
        <v>2030</v>
      </c>
      <c r="B15" s="77">
        <v>499549.02</v>
      </c>
      <c r="C15" s="78">
        <v>816000</v>
      </c>
      <c r="D15" s="78">
        <v>1340000</v>
      </c>
      <c r="E15" s="78">
        <v>991000</v>
      </c>
      <c r="F15" s="78">
        <v>691000</v>
      </c>
      <c r="G15" s="22">
        <f t="shared" si="0"/>
        <v>3838000</v>
      </c>
      <c r="H15" s="22">
        <f t="shared" si="1"/>
        <v>592135.99655776937</v>
      </c>
      <c r="I15" s="22">
        <f t="shared" si="3"/>
        <v>3245864.0034422306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130.38752357347158</v>
      </c>
      <c r="I17" s="22">
        <f t="shared" si="4"/>
        <v>-130.38752357347158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6.066144675E-2</v>
      </c>
    </row>
    <row r="4" spans="1:8" ht="15.75" customHeight="1" x14ac:dyDescent="0.25">
      <c r="B4" s="24" t="s">
        <v>7</v>
      </c>
      <c r="C4" s="79">
        <v>0.22112250848029746</v>
      </c>
    </row>
    <row r="5" spans="1:8" ht="15.75" customHeight="1" x14ac:dyDescent="0.25">
      <c r="B5" s="24" t="s">
        <v>8</v>
      </c>
      <c r="C5" s="79">
        <v>0.1075481155729142</v>
      </c>
    </row>
    <row r="6" spans="1:8" ht="15.75" customHeight="1" x14ac:dyDescent="0.25">
      <c r="B6" s="24" t="s">
        <v>10</v>
      </c>
      <c r="C6" s="79">
        <v>0.14549619197730887</v>
      </c>
    </row>
    <row r="7" spans="1:8" ht="15.75" customHeight="1" x14ac:dyDescent="0.25">
      <c r="B7" s="24" t="s">
        <v>13</v>
      </c>
      <c r="C7" s="79">
        <v>0.16545414890611299</v>
      </c>
    </row>
    <row r="8" spans="1:8" ht="15.75" customHeight="1" x14ac:dyDescent="0.25">
      <c r="B8" s="24" t="s">
        <v>14</v>
      </c>
      <c r="C8" s="79">
        <v>5.1427566667794269E-3</v>
      </c>
    </row>
    <row r="9" spans="1:8" ht="15.75" customHeight="1" x14ac:dyDescent="0.25">
      <c r="B9" s="24" t="s">
        <v>27</v>
      </c>
      <c r="C9" s="79">
        <v>7.2733707749014456E-2</v>
      </c>
    </row>
    <row r="10" spans="1:8" ht="15.75" customHeight="1" x14ac:dyDescent="0.25">
      <c r="B10" s="24" t="s">
        <v>15</v>
      </c>
      <c r="C10" s="79">
        <v>0.2218411238975726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0.17553029457701899</v>
      </c>
      <c r="D14" s="79">
        <v>0.17553029457701899</v>
      </c>
      <c r="E14" s="79">
        <v>0.14067121005083799</v>
      </c>
      <c r="F14" s="79">
        <v>0.14067121005083799</v>
      </c>
    </row>
    <row r="15" spans="1:8" ht="15.75" customHeight="1" x14ac:dyDescent="0.25">
      <c r="B15" s="24" t="s">
        <v>16</v>
      </c>
      <c r="C15" s="79">
        <v>0.18670679679873001</v>
      </c>
      <c r="D15" s="79">
        <v>0.18670679679873001</v>
      </c>
      <c r="E15" s="79">
        <v>0.11353381480130099</v>
      </c>
      <c r="F15" s="79">
        <v>0.11353381480130099</v>
      </c>
    </row>
    <row r="16" spans="1:8" ht="15.75" customHeight="1" x14ac:dyDescent="0.25">
      <c r="B16" s="24" t="s">
        <v>17</v>
      </c>
      <c r="C16" s="79">
        <v>5.0087434352154299E-2</v>
      </c>
      <c r="D16" s="79">
        <v>5.0087434352154299E-2</v>
      </c>
      <c r="E16" s="79">
        <v>3.6405153180369298E-2</v>
      </c>
      <c r="F16" s="79">
        <v>3.6405153180369298E-2</v>
      </c>
    </row>
    <row r="17" spans="1:8" ht="15.75" customHeight="1" x14ac:dyDescent="0.25">
      <c r="B17" s="24" t="s">
        <v>18</v>
      </c>
      <c r="C17" s="79">
        <v>2.17296271734366E-2</v>
      </c>
      <c r="D17" s="79">
        <v>2.17296271734366E-2</v>
      </c>
      <c r="E17" s="79">
        <v>4.7288719512534501E-2</v>
      </c>
      <c r="F17" s="79">
        <v>4.7288719512534501E-2</v>
      </c>
    </row>
    <row r="18" spans="1:8" ht="15.75" customHeight="1" x14ac:dyDescent="0.25">
      <c r="B18" s="24" t="s">
        <v>19</v>
      </c>
      <c r="C18" s="79">
        <v>0.20724671665569003</v>
      </c>
      <c r="D18" s="79">
        <v>0.20724671665569003</v>
      </c>
      <c r="E18" s="79">
        <v>0.28675786224245697</v>
      </c>
      <c r="F18" s="79">
        <v>0.28675786224245697</v>
      </c>
    </row>
    <row r="19" spans="1:8" ht="15.75" customHeight="1" x14ac:dyDescent="0.25">
      <c r="B19" s="24" t="s">
        <v>20</v>
      </c>
      <c r="C19" s="79">
        <v>3.3357494549680997E-2</v>
      </c>
      <c r="D19" s="79">
        <v>3.3357494549680997E-2</v>
      </c>
      <c r="E19" s="79">
        <v>3.09366219475882E-2</v>
      </c>
      <c r="F19" s="79">
        <v>3.09366219475882E-2</v>
      </c>
    </row>
    <row r="20" spans="1:8" ht="15.75" customHeight="1" x14ac:dyDescent="0.25">
      <c r="B20" s="24" t="s">
        <v>21</v>
      </c>
      <c r="C20" s="79">
        <v>1.6468451164152999E-2</v>
      </c>
      <c r="D20" s="79">
        <v>1.6468451164152999E-2</v>
      </c>
      <c r="E20" s="79">
        <v>7.8794339092965095E-3</v>
      </c>
      <c r="F20" s="79">
        <v>7.8794339092965095E-3</v>
      </c>
    </row>
    <row r="21" spans="1:8" ht="15.75" customHeight="1" x14ac:dyDescent="0.25">
      <c r="B21" s="24" t="s">
        <v>22</v>
      </c>
      <c r="C21" s="79">
        <v>3.7284469569850799E-2</v>
      </c>
      <c r="D21" s="79">
        <v>3.7284469569850799E-2</v>
      </c>
      <c r="E21" s="79">
        <v>8.6821053000725387E-2</v>
      </c>
      <c r="F21" s="79">
        <v>8.6821053000725387E-2</v>
      </c>
    </row>
    <row r="22" spans="1:8" ht="15.75" customHeight="1" x14ac:dyDescent="0.25">
      <c r="B22" s="24" t="s">
        <v>23</v>
      </c>
      <c r="C22" s="79">
        <v>0.2715887151592854</v>
      </c>
      <c r="D22" s="79">
        <v>0.2715887151592854</v>
      </c>
      <c r="E22" s="79">
        <v>0.24970613135489028</v>
      </c>
      <c r="F22" s="79">
        <v>0.24970613135489028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0.2152</v>
      </c>
    </row>
    <row r="27" spans="1:8" ht="15.75" customHeight="1" x14ac:dyDescent="0.25">
      <c r="B27" s="24" t="s">
        <v>39</v>
      </c>
      <c r="C27" s="79">
        <v>1.8600000000000002E-2</v>
      </c>
    </row>
    <row r="28" spans="1:8" ht="15.75" customHeight="1" x14ac:dyDescent="0.25">
      <c r="B28" s="24" t="s">
        <v>40</v>
      </c>
      <c r="C28" s="79">
        <v>5.4000000000000006E-2</v>
      </c>
    </row>
    <row r="29" spans="1:8" ht="15.75" customHeight="1" x14ac:dyDescent="0.25">
      <c r="B29" s="24" t="s">
        <v>41</v>
      </c>
      <c r="C29" s="79">
        <v>0.1295</v>
      </c>
    </row>
    <row r="30" spans="1:8" ht="15.75" customHeight="1" x14ac:dyDescent="0.25">
      <c r="B30" s="24" t="s">
        <v>42</v>
      </c>
      <c r="C30" s="79">
        <v>0.14080000000000001</v>
      </c>
    </row>
    <row r="31" spans="1:8" ht="15.75" customHeight="1" x14ac:dyDescent="0.25">
      <c r="B31" s="24" t="s">
        <v>43</v>
      </c>
      <c r="C31" s="79">
        <v>8.7100000000000011E-2</v>
      </c>
    </row>
    <row r="32" spans="1:8" ht="15.75" customHeight="1" x14ac:dyDescent="0.25">
      <c r="B32" s="24" t="s">
        <v>44</v>
      </c>
      <c r="C32" s="79">
        <v>1.6299999999999999E-2</v>
      </c>
    </row>
    <row r="33" spans="2:3" ht="15.75" customHeight="1" x14ac:dyDescent="0.25">
      <c r="B33" s="24" t="s">
        <v>45</v>
      </c>
      <c r="C33" s="79">
        <v>8.3699999999999997E-2</v>
      </c>
    </row>
    <row r="34" spans="2:3" ht="15.75" customHeight="1" x14ac:dyDescent="0.25">
      <c r="B34" s="24" t="s">
        <v>46</v>
      </c>
      <c r="C34" s="79">
        <v>0.25480000000223518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0.57053028537619221</v>
      </c>
      <c r="D2" s="80">
        <v>0.57053028537619221</v>
      </c>
      <c r="E2" s="80">
        <v>0.49848768297440837</v>
      </c>
      <c r="F2" s="80">
        <v>0.33705445452131355</v>
      </c>
      <c r="G2" s="80">
        <v>0.28231049178078199</v>
      </c>
    </row>
    <row r="3" spans="1:15" ht="15.75" customHeight="1" x14ac:dyDescent="0.25">
      <c r="A3" s="5"/>
      <c r="B3" s="11" t="s">
        <v>118</v>
      </c>
      <c r="C3" s="80">
        <v>0.2640385168256425</v>
      </c>
      <c r="D3" s="80">
        <v>0.2640385168256425</v>
      </c>
      <c r="E3" s="80">
        <v>0.29078448173507154</v>
      </c>
      <c r="F3" s="80">
        <v>0.33208314988235615</v>
      </c>
      <c r="G3" s="80">
        <v>0.35367522576254107</v>
      </c>
    </row>
    <row r="4" spans="1:15" ht="15.75" customHeight="1" x14ac:dyDescent="0.25">
      <c r="A4" s="5"/>
      <c r="B4" s="11" t="s">
        <v>116</v>
      </c>
      <c r="C4" s="81">
        <v>0.1102874651987768</v>
      </c>
      <c r="D4" s="81">
        <v>0.1102874651987768</v>
      </c>
      <c r="E4" s="81">
        <v>0.15558410269113154</v>
      </c>
      <c r="F4" s="81">
        <v>0.22254434941896026</v>
      </c>
      <c r="G4" s="81">
        <v>0.23567380956167186</v>
      </c>
    </row>
    <row r="5" spans="1:15" ht="15.75" customHeight="1" x14ac:dyDescent="0.25">
      <c r="A5" s="5"/>
      <c r="B5" s="11" t="s">
        <v>119</v>
      </c>
      <c r="C5" s="81">
        <v>5.514373259938838E-2</v>
      </c>
      <c r="D5" s="81">
        <v>5.514373259938838E-2</v>
      </c>
      <c r="E5" s="81">
        <v>5.514373259938838E-2</v>
      </c>
      <c r="F5" s="81">
        <v>0.10831804617737005</v>
      </c>
      <c r="G5" s="81">
        <v>0.12834047289500508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0.81023454157782515</v>
      </c>
      <c r="D8" s="80">
        <v>0.81023454157782515</v>
      </c>
      <c r="E8" s="80">
        <v>0.71844396082698581</v>
      </c>
      <c r="F8" s="80">
        <v>0.72390608324439698</v>
      </c>
      <c r="G8" s="80">
        <v>0.78563336766220382</v>
      </c>
    </row>
    <row r="9" spans="1:15" ht="15.75" customHeight="1" x14ac:dyDescent="0.25">
      <c r="B9" s="7" t="s">
        <v>121</v>
      </c>
      <c r="C9" s="80">
        <v>0.13976545842217483</v>
      </c>
      <c r="D9" s="80">
        <v>0.13976545842217483</v>
      </c>
      <c r="E9" s="80">
        <v>0.23155603917301412</v>
      </c>
      <c r="F9" s="80">
        <v>0.22609391675560295</v>
      </c>
      <c r="G9" s="80">
        <v>0.16436663233779608</v>
      </c>
    </row>
    <row r="10" spans="1:15" ht="15.75" customHeight="1" x14ac:dyDescent="0.25">
      <c r="B10" s="7" t="s">
        <v>122</v>
      </c>
      <c r="C10" s="81">
        <v>3.9E-2</v>
      </c>
      <c r="D10" s="81">
        <v>3.9E-2</v>
      </c>
      <c r="E10" s="81">
        <v>3.9E-2</v>
      </c>
      <c r="F10" s="81">
        <v>3.9E-2</v>
      </c>
      <c r="G10" s="81">
        <v>3.9E-2</v>
      </c>
    </row>
    <row r="11" spans="1:15" ht="15.75" customHeight="1" x14ac:dyDescent="0.25">
      <c r="B11" s="7" t="s">
        <v>123</v>
      </c>
      <c r="C11" s="81">
        <v>1.1000000000000001E-2</v>
      </c>
      <c r="D11" s="81">
        <v>1.1000000000000001E-2</v>
      </c>
      <c r="E11" s="81">
        <v>1.1000000000000001E-2</v>
      </c>
      <c r="F11" s="81">
        <v>1.1000000000000001E-2</v>
      </c>
      <c r="G11" s="81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0.6963869907500001</v>
      </c>
      <c r="D14" s="82">
        <v>0.68976179290899997</v>
      </c>
      <c r="E14" s="82">
        <v>0.68976179290899997</v>
      </c>
      <c r="F14" s="82">
        <v>0.61698490867699995</v>
      </c>
      <c r="G14" s="82">
        <v>0.61698490867699995</v>
      </c>
      <c r="H14" s="83">
        <v>0.52200000000000002</v>
      </c>
      <c r="I14" s="83">
        <v>0.68044367417677631</v>
      </c>
      <c r="J14" s="83">
        <v>0.67214558058925478</v>
      </c>
      <c r="K14" s="83">
        <v>0.68400000000000005</v>
      </c>
      <c r="L14" s="83">
        <v>0.56452864785300005</v>
      </c>
      <c r="M14" s="83">
        <v>0.45570993748800004</v>
      </c>
      <c r="N14" s="83">
        <v>0.40108320556849997</v>
      </c>
      <c r="O14" s="83">
        <v>0.42299037006900003</v>
      </c>
    </row>
    <row r="15" spans="1:15" ht="15.75" customHeight="1" x14ac:dyDescent="0.25">
      <c r="B15" s="16" t="s">
        <v>68</v>
      </c>
      <c r="C15" s="80">
        <f>iron_deficiency_anaemia*C14</f>
        <v>0.32060227871863378</v>
      </c>
      <c r="D15" s="80">
        <f t="shared" ref="D15:O15" si="0">iron_deficiency_anaemia*D14</f>
        <v>0.3175521736003592</v>
      </c>
      <c r="E15" s="80">
        <f t="shared" si="0"/>
        <v>0.3175521736003592</v>
      </c>
      <c r="F15" s="80">
        <f t="shared" si="0"/>
        <v>0.28404718968661219</v>
      </c>
      <c r="G15" s="80">
        <f t="shared" si="0"/>
        <v>0.28404718968661219</v>
      </c>
      <c r="H15" s="80">
        <f t="shared" si="0"/>
        <v>0.2403180870896055</v>
      </c>
      <c r="I15" s="80">
        <f t="shared" si="0"/>
        <v>0.3132623029700875</v>
      </c>
      <c r="J15" s="80">
        <f t="shared" si="0"/>
        <v>0.3094420309826475</v>
      </c>
      <c r="K15" s="80">
        <f t="shared" si="0"/>
        <v>0.31489956239327621</v>
      </c>
      <c r="L15" s="80">
        <f t="shared" si="0"/>
        <v>0.25989740375347609</v>
      </c>
      <c r="M15" s="80">
        <f t="shared" si="0"/>
        <v>0.20979950276789247</v>
      </c>
      <c r="N15" s="80">
        <f t="shared" si="0"/>
        <v>0.18465047648656882</v>
      </c>
      <c r="O15" s="80">
        <f t="shared" si="0"/>
        <v>0.19473608542587434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0.41499999999999998</v>
      </c>
      <c r="D2" s="81">
        <v>0.41499999999999998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0.27699999999999997</v>
      </c>
      <c r="D3" s="81">
        <v>0.35399999999999998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</v>
      </c>
      <c r="D4" s="81">
        <v>0.115</v>
      </c>
      <c r="E4" s="81">
        <v>0.53</v>
      </c>
      <c r="F4" s="81">
        <v>0.66850000000000009</v>
      </c>
      <c r="G4" s="81">
        <v>0</v>
      </c>
    </row>
    <row r="5" spans="1:7" x14ac:dyDescent="0.25">
      <c r="B5" s="43" t="s">
        <v>169</v>
      </c>
      <c r="C5" s="80">
        <f>1-SUM(C2:C4)</f>
        <v>0.19300000000000006</v>
      </c>
      <c r="D5" s="80">
        <f>1-SUM(D2:D4)</f>
        <v>0.1160000000000001</v>
      </c>
      <c r="E5" s="80">
        <f>1-SUM(E2:E4)</f>
        <v>0.47</v>
      </c>
      <c r="F5" s="80">
        <f>1-SUM(F2:F4)</f>
        <v>0.33149999999999991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0.38244999999999996</v>
      </c>
      <c r="D2" s="144">
        <v>0.37718000000000002</v>
      </c>
      <c r="E2" s="144">
        <v>0.37186000000000002</v>
      </c>
      <c r="F2" s="144">
        <v>0.36652000000000001</v>
      </c>
      <c r="G2" s="144">
        <v>0.36098999999999998</v>
      </c>
      <c r="H2" s="144">
        <v>0.35574</v>
      </c>
      <c r="I2" s="144">
        <v>0.35054000000000002</v>
      </c>
      <c r="J2" s="144">
        <v>0.34539999999999998</v>
      </c>
      <c r="K2" s="144">
        <v>0.34031999999999996</v>
      </c>
      <c r="L2" s="144">
        <v>0.33531</v>
      </c>
      <c r="M2" s="144">
        <v>0.33037</v>
      </c>
      <c r="N2" s="144">
        <v>0.32549999999999996</v>
      </c>
      <c r="O2" s="144">
        <v>0.32072000000000001</v>
      </c>
      <c r="P2" s="144">
        <v>0.31601000000000001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9.2950000000000005E-2</v>
      </c>
      <c r="D4" s="144">
        <v>9.2590000000000006E-2</v>
      </c>
      <c r="E4" s="144">
        <v>9.2219999999999996E-2</v>
      </c>
      <c r="F4" s="144">
        <v>9.1859999999999997E-2</v>
      </c>
      <c r="G4" s="144">
        <v>9.1479999999999992E-2</v>
      </c>
      <c r="H4" s="144">
        <v>9.1120000000000007E-2</v>
      </c>
      <c r="I4" s="144">
        <v>9.0770000000000003E-2</v>
      </c>
      <c r="J4" s="144">
        <v>9.0429999999999996E-2</v>
      </c>
      <c r="K4" s="144">
        <v>9.0090000000000003E-2</v>
      </c>
      <c r="L4" s="144">
        <v>8.9770000000000003E-2</v>
      </c>
      <c r="M4" s="144">
        <v>8.9450000000000002E-2</v>
      </c>
      <c r="N4" s="144">
        <v>8.9130000000000001E-2</v>
      </c>
      <c r="O4" s="144">
        <v>8.8829999999999992E-2</v>
      </c>
      <c r="P4" s="144">
        <v>8.8529999999999998E-2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0.29079902155466619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0.30221798282594686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0.20546707615916393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0.41499999999999998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0.6223333333333334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82.980999999999995</v>
      </c>
      <c r="D13" s="143">
        <v>79.385000000000005</v>
      </c>
      <c r="E13" s="143">
        <v>76.016000000000005</v>
      </c>
      <c r="F13" s="143">
        <v>72.867000000000004</v>
      </c>
      <c r="G13" s="143">
        <v>69.885999999999996</v>
      </c>
      <c r="H13" s="143">
        <v>67.039000000000001</v>
      </c>
      <c r="I13" s="143">
        <v>64.337000000000003</v>
      </c>
      <c r="J13" s="143">
        <v>61.737000000000002</v>
      </c>
      <c r="K13" s="143">
        <v>59.249000000000002</v>
      </c>
      <c r="L13" s="143">
        <v>56.875</v>
      </c>
      <c r="M13" s="143">
        <v>54.61</v>
      </c>
      <c r="N13" s="143">
        <v>52.451999999999998</v>
      </c>
      <c r="O13" s="143">
        <v>50.39</v>
      </c>
      <c r="P13" s="143">
        <v>48.429000000000002</v>
      </c>
    </row>
    <row r="14" spans="1:16" x14ac:dyDescent="0.25">
      <c r="B14" s="16" t="s">
        <v>170</v>
      </c>
      <c r="C14" s="143">
        <f>maternal_mortality</f>
        <v>4.05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0.40100000000000002</v>
      </c>
      <c r="E2" s="92">
        <f>food_insecure</f>
        <v>0.40100000000000002</v>
      </c>
      <c r="F2" s="92">
        <f>food_insecure</f>
        <v>0.40100000000000002</v>
      </c>
      <c r="G2" s="92">
        <f>food_insecure</f>
        <v>0.40100000000000002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0.40100000000000002</v>
      </c>
      <c r="F5" s="92">
        <f>food_insecure</f>
        <v>0.40100000000000002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9.0152828856634615E-2</v>
      </c>
      <c r="D7" s="92">
        <f>diarrhoea_1_5mo/26</f>
        <v>7.9531397195769238E-2</v>
      </c>
      <c r="E7" s="92">
        <f>diarrhoea_6_11mo/26</f>
        <v>7.9531397195769238E-2</v>
      </c>
      <c r="F7" s="92">
        <f>diarrhoea_12_23mo/26</f>
        <v>4.9663863897307696E-2</v>
      </c>
      <c r="G7" s="92">
        <f>diarrhoea_24_59mo/26</f>
        <v>4.9663863897307696E-2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0.40100000000000002</v>
      </c>
      <c r="F8" s="92">
        <f>food_insecure</f>
        <v>0.40100000000000002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0.23300000000000001</v>
      </c>
      <c r="E9" s="92">
        <f>IF(ISBLANK(comm_deliv), frac_children_health_facility,1)</f>
        <v>0.23300000000000001</v>
      </c>
      <c r="F9" s="92">
        <f>IF(ISBLANK(comm_deliv), frac_children_health_facility,1)</f>
        <v>0.23300000000000001</v>
      </c>
      <c r="G9" s="92">
        <f>IF(ISBLANK(comm_deliv), frac_children_health_facility,1)</f>
        <v>0.23300000000000001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9.0152828856634615E-2</v>
      </c>
      <c r="D11" s="92">
        <f>diarrhoea_1_5mo/26</f>
        <v>7.9531397195769238E-2</v>
      </c>
      <c r="E11" s="92">
        <f>diarrhoea_6_11mo/26</f>
        <v>7.9531397195769238E-2</v>
      </c>
      <c r="F11" s="92">
        <f>diarrhoea_12_23mo/26</f>
        <v>4.9663863897307696E-2</v>
      </c>
      <c r="G11" s="92">
        <f>diarrhoea_24_59mo/26</f>
        <v>4.9663863897307696E-2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0.40100000000000002</v>
      </c>
      <c r="I14" s="92">
        <f>food_insecure</f>
        <v>0.40100000000000002</v>
      </c>
      <c r="J14" s="92">
        <f>food_insecure</f>
        <v>0.40100000000000002</v>
      </c>
      <c r="K14" s="92">
        <f>food_insecure</f>
        <v>0.40100000000000002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0.58700000000000008</v>
      </c>
      <c r="I17" s="92">
        <f>frac_PW_health_facility</f>
        <v>0.58700000000000008</v>
      </c>
      <c r="J17" s="92">
        <f>frac_PW_health_facility</f>
        <v>0.58700000000000008</v>
      </c>
      <c r="K17" s="92">
        <f>frac_PW_health_facility</f>
        <v>0.58700000000000008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0.755</v>
      </c>
      <c r="M23" s="92">
        <f>famplan_unmet_need</f>
        <v>0.755</v>
      </c>
      <c r="N23" s="92">
        <f>famplan_unmet_need</f>
        <v>0.755</v>
      </c>
      <c r="O23" s="92">
        <f>famplan_unmet_need</f>
        <v>0.755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0.34561195310859683</v>
      </c>
      <c r="M24" s="92">
        <f>(1-food_insecure)*(0.49)+food_insecure*(0.7)</f>
        <v>0.57421</v>
      </c>
      <c r="N24" s="92">
        <f>(1-food_insecure)*(0.49)+food_insecure*(0.7)</f>
        <v>0.57421</v>
      </c>
      <c r="O24" s="92">
        <f>(1-food_insecure)*(0.49)+food_insecure*(0.7)</f>
        <v>0.57421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0.1481194084751129</v>
      </c>
      <c r="M25" s="92">
        <f>(1-food_insecure)*(0.21)+food_insecure*(0.3)</f>
        <v>0.24608999999999998</v>
      </c>
      <c r="N25" s="92">
        <f>(1-food_insecure)*(0.21)+food_insecure*(0.3)</f>
        <v>0.24608999999999998</v>
      </c>
      <c r="O25" s="92">
        <f>(1-food_insecure)*(0.21)+food_insecure*(0.3)</f>
        <v>0.24608999999999998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0.1081598508796692</v>
      </c>
      <c r="M26" s="92">
        <f>(1-food_insecure)*(0.3)</f>
        <v>0.1797</v>
      </c>
      <c r="N26" s="92">
        <f>(1-food_insecure)*(0.3)</f>
        <v>0.1797</v>
      </c>
      <c r="O26" s="92">
        <f>(1-food_insecure)*(0.3)</f>
        <v>0.1797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0.39810878753662104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2020-03-24T06:48:32Z</dcterms:modified>
</cp:coreProperties>
</file>