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1F8AFA33-C0E5-4357-B757-8E7B7966407C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I18" i="2" s="1"/>
  <c r="G19" i="2"/>
  <c r="H19" i="2"/>
  <c r="I19" i="2"/>
  <c r="G20" i="2"/>
  <c r="H20" i="2"/>
  <c r="I20" i="2" s="1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I11" i="2" s="1"/>
  <c r="H12" i="2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32" i="2"/>
  <c r="I36" i="2"/>
  <c r="A3" i="2"/>
  <c r="A24" i="2"/>
  <c r="A18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4" i="2"/>
  <c r="I13" i="2"/>
  <c r="I12" i="2"/>
  <c r="I10" i="2"/>
  <c r="I9" i="2"/>
  <c r="I8" i="2"/>
  <c r="I7" i="2"/>
  <c r="I6" i="2"/>
  <c r="I5" i="2"/>
  <c r="I4" i="2"/>
  <c r="I3" i="2"/>
  <c r="I2" i="2"/>
  <c r="C6" i="51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C18F808-0020-4CF1-91FD-8C48F53937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0033684-C66E-46BA-9897-C089C4DE752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B307C898-32A6-4134-9117-4F6346126384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9A55A49-ABBD-4C5D-B09F-866E514A92A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A58AB634-7E7C-4D38-AEB2-60495F01E78A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162BF688-732D-4C9A-9C0D-52B8A325AEE9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E952BFB6-B9D4-466D-8A0C-6F5D802600EC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46F6D76A-C29C-4733-8CE0-67C2ADBCAC4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DCD0A02-A733-4D38-9A7C-44E3D7625EA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8316EEB2-9793-462E-8D82-B40C8C68BF1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5FA29D8B-DF39-4D7D-B775-611B6DC714A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4F63750-701F-495B-9A4B-F1C721D4C7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D1E9F8DF-57F8-491D-8DED-2CDF5CC6859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485EDDD-49E2-4F37-AC9D-283794CA6E4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7D30D395-4637-468D-8FEB-247E953F526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7224E84-3737-4DCE-A837-9A82A7E4B3D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64C94D7-459B-49A0-B772-89DD47BD042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5C8F023-F0BB-4597-A22C-27C88E1F9E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66B7A9F2-D1E6-4967-91A4-A3DFC4F1B64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0EF70D4-6A86-4C34-8D1B-378862C43D1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B03101AE-BC3F-4928-8EF2-BE8F1988AFF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DA6B4110-44EF-4897-926E-AB827A6786F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8C2E7DD7-0446-4034-BF3E-CF51F4BAFF4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BC3D359-4F42-4A1A-91E3-38D86126AE5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8717063F-0569-4E32-A106-B9802F3A02C2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1924960-DAFB-4365-ACDF-559B32D464A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667DB529-1361-4F3B-B6A9-E043D3E1206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590C1E6-D2EE-494C-B1CB-7BE9544D2F3A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5FBB2C06-D1B8-4253-8698-B727DD95EF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47636255-15C7-4148-90C1-6D065ED2B6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E4ED3F8D-7BE6-4856-8527-D5B9421EB8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A74205D-B66F-4703-8A81-08597AF71A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2F3A80F0-CAEC-45C3-994A-5D4BCE1F45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554AD764-6400-462B-9DDD-6D3309BC5E5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4971BFC6-7C50-4BF3-A823-AB8E10E5717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ACEC08A-F085-485C-B367-FB9045EA03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1AE4CDFF-A7AC-4FDF-9BB1-DEA85DE7F1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88CAB20D-234B-449B-B7E6-1FDE5546D39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D995C641-29FF-4D7E-9025-5F5B6926D2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3AEB21A-A1E2-423B-809E-9BF4F04AF8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56C30ED8-2554-402D-925A-E15D79FF68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A6A83789-8D9E-439D-833D-24A2A09307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A1A883E-A98A-4DA4-AA7D-F80FAC2EB3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19773DD-17FE-42D9-AFB6-172F73455F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C44B37C7-C46C-4A24-B1EA-2F237FEED5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20F17F15-7252-4DFC-99B4-F709C0DF5C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4B7CDCE2-BD52-46C9-BEAD-F89000A6D6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F8724497-5831-4CF1-B183-753BA35A48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1B404266-13D5-4647-8CA2-FB88E265CD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CC35DCE-8653-4DAB-A710-59C29E7FC3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FE00CF7-26D5-4B5A-AE98-A3F84233DF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D84E94CF-7232-42B8-A583-8145A0A802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279D17B-F010-4A70-9FBA-E47587059F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C931066-879F-4F05-BA05-78B8A78700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4C80E13-E6B5-4BB9-AF6D-FD8E89C8A4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3F30BB8-3719-462A-9DBF-324B06CD9E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D38821F5-B796-4333-A1E9-55242DD33F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35254915-D880-41A5-9BA5-E484FEBCA4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E15BB299-82EA-423C-AB81-BD5ED069F6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1816A2B-2F50-4B88-8E93-B9113ADE38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59368EF-376E-4A6F-A1FC-B3BF4805AF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AD760447-D3EC-43B2-9821-71027552D1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6B87BEBA-B4C7-49CC-9689-EBCA35A2401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2B9FC3B-9285-426E-8357-CC9DD2E19C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9AC53D6C-7EA3-4F58-9DAB-BD10D7B0F3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53968143-FD78-49F5-8724-BB9787DD52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F8342108-08BD-4803-BDFB-60E3DA355D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4E23DD4F-9168-4377-97BB-CC3400C387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7EB0CCA3-0C07-471B-9F80-C8FA1570D0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77F0C4A-0068-4A29-8D9B-B69089FC1B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DD1C780-2552-419D-9EB9-73CAD2BB7F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5FB5CDF-7AE5-41D8-834A-21FCEA77E1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D2901FC-C490-48ED-A957-731A9C7EFC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E1690DD-1124-43F8-9059-2EA71512D8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CF3F7140-BE5A-4EA7-8C77-D1C479DAF6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053F757B-DB04-40BC-90AE-D7B00EFA0F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5CA7E76-1A2C-4A2E-AED5-603178D3E1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5F50E60C-868A-416B-B6B9-26B58D1F30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67256D7-4F42-4DF4-8D48-DB10A050EB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39B4547C-F779-4477-AA85-01181E858F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5FBB81B-4573-4F2B-B106-AC37DDA29F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E29A55F2-C05C-4B78-B01E-F096483191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8663C948-E8C9-4D6E-B9BC-53E63458DF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4E42666A-7A67-47CB-86B4-78C5F96B27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F6CEF291-BD38-4CD3-B2A0-2163500A9E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9E1A82F-23A0-4205-A9AF-9D7CA25FE6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FC9EDD50-351A-45DA-B864-14F7A15F1E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C72C4737-F636-48FD-8F44-8019913D39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45D37D53-24CB-463C-B689-DD4C53789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B41FB3DD-551C-451E-9C73-8210ADA867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BD902FA-F030-4A8D-9F74-37945F92FF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922B4E4-2F86-46F3-B58E-F00C144100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CDA5058C-469B-4001-BE79-0AB4C773F1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AA03D844-2536-4A43-B419-571F21EEAD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244570B-2CEE-4B19-BF4C-9B9507FFB2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09F67905-B53E-4D57-BA05-B6D27ED3E7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32C0A2B-9E94-4F6D-AB1B-69B0055FB7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06B43E56-3AF2-490D-AA88-CA5DFA5ECB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A51106E9-08E7-41A8-8B0B-66E7FC565C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45BBD8C-1844-4BC4-9886-76C0793F7D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BCB39B0D-F3F3-494F-9085-42E3E0B7C8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C4A194B-F4AE-4131-A7CE-9022BD890C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2D0A14F-132B-4CC7-9D64-4C17FB87D4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92DBC48-1DAD-4259-81B2-AB08388E22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9965DA6-999A-40BC-AFF5-9801DB9CFE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FB638A0B-F990-48EC-82DF-50A75AAA56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813E99B-A677-41EC-89C8-A65F113CAB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F71A72CD-C5C8-4090-985A-E408DE543F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FBDBC1D-7187-4AE3-991A-C8F2243E39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70460A4A-F243-46A4-A3EF-69A53B65B9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C34FC565-4295-4224-9453-34E83F0552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084C6C96-0AAB-4388-A919-E8F4E0124B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34CDA347-B626-4176-AF65-0FA3409392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2A5D549C-DC30-4303-BF07-4F7DBA66211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4EBA62F-2F07-4678-9B01-0D2EAC8577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CD1F099-E8DD-45AD-9135-78A26087A4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B9460059-8D0C-4D80-B9F5-5AE512CC65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57E0E9D9-4061-4F00-A0F7-A0EDD0B7828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7B7703F5-B89B-42C3-B86A-2707974CF4C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620F1AD-7C79-4390-AD5A-73DAD50DC3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FFDD7C3-6B4C-4903-BC23-8DC61AB288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AF71AF6-CAB8-40DD-B755-2B39AB6C295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13E5C2B-2A9E-40CB-97CD-86116F8E3D2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989179D-DF31-43C2-AB98-1BC5501DC7E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ACDE047-D8B6-4BBA-87C7-26474FE984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E9B582E2-1274-4C67-8149-8C8DF30B488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455BAC87-B771-4878-B47E-79846E88CD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42D9B4C-68B7-44AC-9ABC-9C1C8204B6D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0BBE3B04-DE8A-49CF-9B71-FC05B6C0A49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342D53F-B5BE-4795-8CE7-E7CF6FF31D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C544820-3A5B-4B5F-81E4-186D23DA8BE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C6015DE7-6966-4D33-B849-FE625F61D5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E21F1A0F-B515-406D-A4AF-6EE773E6054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D544831-7A1B-4C0E-AF97-B8B5B3276C2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DD7493E8-2787-4474-8830-3E80EC53D34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493181E4-2118-4FBD-8D21-77392E0A1EB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2DC15A5-32D7-47C8-9143-EF104F1E36E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7434B874-8733-4185-A116-28496E507DA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68EFC790-0BFF-4749-80F6-75A6A3BE155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31EF6958-9ABB-472C-AA17-6D7231E1E6A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E45DB18-A517-4E2B-AC9A-CAA943E2F2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C5D28583-3908-4B7D-B2E4-1105EEA8573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3433F95-0069-47F9-A12C-5B238A5212F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35A90E4-1E4A-43C6-B04A-CA1A56EFE96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9729C69F-2BF8-4BF1-9B80-A0CE4908D3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123F2A2E-5578-44BF-8B50-A028B41A57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FB77F72-8E26-473F-BFCC-F8C56AB03F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84D7D375-50A1-49C2-862D-6803B47D3C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A3011F1-F6E8-4BD8-958C-EF284A540B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E3AF075-0367-42BE-9047-647358C92FE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BE58684-4AAC-41A3-9375-18A505AE61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995E006-BE2F-4E04-94E1-D088E563F4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642DC34-F619-4209-AFE6-45E0EE922A7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1B18FF7-48EC-4668-A97E-E225AF56FEC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86B0FCF-DF75-40E1-9BCC-BEB6788D9A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30995670-4734-42B7-9A35-0B3E70DFE67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CF18935-4AC5-4126-87EA-70F2F5D41B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FB43377E-588A-4692-B9C0-443FD35DC950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23751664-F255-4057-8F17-EC33B80CFF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0DA16E9A-4340-4679-B42F-5242270059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0CBA29F-47C1-4369-BFB5-F9C61E00B7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0AEF6CF2-8D0A-43D6-B3B5-D831F3A8C81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7249E738-0C74-4697-BD12-591E289C99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0790A0ED-2F38-4F67-8714-96A3C447EF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8F2410A-1683-47A5-BF0D-01403B9F5E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1F590BB1-6CB5-4A18-BCC1-C9B7E798B2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43923217-694B-475E-AB4A-002B6BF155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28C7A98-91BE-4C50-99BB-9D15443D2E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67406C81-92F2-47C7-AB2D-33469A60D8A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EA782AEE-610C-42D1-8D7A-09B0B722668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306D7EE-F990-42FF-B692-C67D8C3DF6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17F4F93E-F7DA-4053-B76B-751F3D3579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A306F335-1C3E-45EF-A662-CB89F3A3A4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A7BBD8A-1B49-47FB-B40F-DCF7719314D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70C20D31-B2E9-44E6-8AF7-486B07DB57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3A94976-9DC7-4EBA-A2C7-DED9B5E0DE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5C10D10F-0557-4AC5-AE75-97B7C9D463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457C9AC8-BDCD-41FB-B048-2A1FD83A26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87DF0F3-52E4-42C4-AEBB-1C38B2D2BD0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BE88ECF1-94F6-4436-B071-CC2DDC90720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CBD17410-BDF5-4F11-9C48-FAE6869B534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492C3737-D4AF-44EE-B2E4-533A8AE0FDC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7B78B147-09BF-4080-AB27-366FA6F8D45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FFA67DA5-AE9B-404C-AEF8-08567B5B075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CC8AF2A8-6F6F-48D4-A1D6-EC058C0DDE8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AACFAF2D-D849-483F-BA82-B6933D7CE90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7933945F-C945-4AB4-96C9-74BC31CBB20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11127994-63E8-4B96-ADC7-C9AA5B0B9A8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4CB90469-5D21-4BCB-A41E-6AA394E557F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60919B66-CDA4-406A-8ACE-06356647AA0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CA04EC98-CB7B-44A4-929C-3EEE585CBDB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011EA07B-7A93-4EF9-8FD3-CFDFA08CCAA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2D1516A5-F119-4F38-9419-44B3B4CA7E6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E02F27C3-A03A-404F-B989-58AC9FC940C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3F13B750-4928-48B2-AB8D-E510B5DBBE0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E98E9588-AE70-46A7-BC8A-A0072A33D6E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19EE3393-D7CF-47BD-B5CD-4ED9C0D6943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2E674075-440C-4E2F-AF92-0E960ACBA87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72C5CB4C-883E-45EE-946B-432E042D95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EB01DC7-31C4-44C7-B767-97AE2045A3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8CAFFE2-C2CE-4522-BFF5-E5BF93E4EB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66345F5-5F90-4E7A-87DE-60C94E7A82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7F89D155-D7B9-4799-B0C5-FCD52CB9AC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85F720E8-3156-43A9-AAA1-CF222A975A0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14704509-BF72-4C0F-884D-960BAD4D328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33030AC-CB37-4E9B-8FD7-2CAA2D7CA78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B4D945DC-554F-4A46-B92C-ACEA75AC59E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44DF8FC-CBDB-4E7C-A4BC-9E6973AE39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671C977-EEDB-43B0-9A42-8EE11028DE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22FB6819-70AB-4799-98A2-7743CA08A5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A1901F23-95AB-4DCC-8D8A-801B151ED0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40B8CE2-26A4-401A-A3F9-960303F57FF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AD006BB-55E2-4BEB-84F2-B81FAA1A6D4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BD5FB07-BD38-48D0-AC28-9B0033F92A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0F085CD4-BDF6-4B23-A821-EF8117C4588C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EC29D0D-C290-401F-BB52-1E332A03273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7A60237B-213C-423A-AD51-06214C412C7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8EFE5645-CA9B-4E6B-8FA4-AE770E50EFD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37966D9-93FF-4B66-AE3E-B0AEA9DB5B0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966305C-F7A9-4024-9324-E8AC9CAB13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A3BB721-A2F3-465F-9B84-F045EE69AA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F4509337-80B2-4683-B041-B125F851208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2274B01B-508F-4543-8FE0-0FB0B63B2E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A4018F0-BA2B-423D-AEB9-DF0AC97879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ED2DB92-4522-4275-9139-9A24A67DE2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FAB6322-F9C2-429C-8441-596FCE99C5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7E4C81E-FB15-43F8-8D1C-02DC9BF85F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2924E603-B9A6-499D-B059-04677F84D5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E91BB051-565C-4478-80FC-9B292F0D98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775C1E78-BB6F-4FD2-A085-D6FC7CD42FC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57440B6-577C-4E77-A8B0-1AFA6DC4F8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CD1C1B36-CB55-4749-B1E1-4830683CE4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7EBE11AA-F4AE-4A33-9F19-6BB6D9AE15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AFB8541-C37E-4174-95CE-6F468349E3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8F990B6-A783-466E-9F19-DF60481CBD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7971D0C-2889-4D4F-8363-44B38131110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470B844-1A78-4155-A607-79901527BB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6859356B-F90C-4A0B-BF59-F3BE85079A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96A325E-7551-4EB4-9E20-0E4F7DFE51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C485DBA-E898-4339-A4E4-C63B87A282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F2043A2A-4871-4699-AC0E-0F61F6EC9F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7ABB195C-3532-48F5-AAFF-6D33304704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97033517-417F-4647-BCAA-FB2A4DAB47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412F1E23-F964-41F6-916C-C9241F6E3B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84D44AD-7274-4828-9565-5F511F91B0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081F4F97-3BE4-4786-8DB1-D55D670862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950BD810-6EB7-4414-9259-4C9D0BD890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E3BEF554-A08B-46CA-AC31-44C111A7B8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D54EE0CA-22AE-45A0-BAAB-44E130B96C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998833AD-447A-427F-94A1-E40F67B282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996572D4-E867-47C9-85C8-4411D5B7E5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06F1A3C9-6100-4330-93A0-E642771107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23131B2A-55FD-4D88-8EDA-3C64B17A1A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758E2CA-C441-48C5-9FFD-538A486428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6303C37-8B86-482D-BE45-E9261A7ADF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E9948CD2-5C7C-4D6B-B25B-338E81C246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7A1F9A89-63E9-4B65-B1C0-DD1DFA3DFD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7E581D16-B421-46CB-BC5F-99FE732161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61E1494-AE3E-4D31-B568-8853C13BD4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CFE0EEC-D210-4EAA-BC02-2DA13DB0AA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064F54BE-A610-4E1C-82C5-74C1F7BA6E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4B0DD45-D980-4418-BB34-F54442FF7D4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D351987-3D8A-4325-AA8C-0F97D1DF015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863A6F6-23C8-4D63-B345-D01F19A0BF2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2DE53E19-6554-4989-AE09-6D41F5D6D9B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92AA6701-BF63-41F8-A739-6557F360769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5D5E46A-D1E5-43CB-9C91-AE78FE69982B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DB9012E-E33A-483A-9D0E-FD05D2CAE90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8DAED9D-4C08-4926-8EBF-549C898DB6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589FA1EE-23BC-42F6-BE20-7C91FCA4E4A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C6674A9C-4DF0-43A5-A8FF-69242E6F7A7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204B1581-54BC-4B41-A1D8-6C76588FFF6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E628502-A14E-4C14-888C-457206EB542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FE148509-3380-44EE-A32C-BC678641AA6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CAAE0AFF-72D1-413C-98CD-172CEFB36CE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D91B7CE1-52EE-4094-890D-2BCA3D8233B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71B724A5-569C-4CAD-86B9-C0E9EFF183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E3968C8D-788C-4381-8062-1B036D7ABC1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5A01220E-5273-435C-BC9C-7370312B348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6FEFB77B-3919-419A-8C33-C299C0CCA29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4021F3EB-4F3F-45D7-983E-CFC296DFAD6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0C8A78D2-7F92-466A-AFE5-9E080787415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14315C1-7EC0-4CA0-8A28-A8F2EADCB12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F3C3713-ACB7-4967-A058-AC404E91306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E216C7D-AF0B-4E09-BCC4-733272736FA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DBBD9C3C-A1CC-4D2F-8672-ECB08642D92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CAB76C65-97C7-4572-AF77-C85D8AB48E3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C3C879A-A5AC-4D1E-BA7E-7C137EEB5B4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4306AE5-DF0C-40E4-A9EB-75327685F60E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1A5E5FFC-EC5D-421B-90AA-FCAE934F496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0B10DF5-225F-4446-B98B-8D435A6D79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2390A171-DCAE-4164-B6A1-0D9B6298D9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F5C4290-24D5-479A-8FCF-E4856FBADDC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2C6E0E4-C330-4924-B04C-6B2652F2F34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FF916BC-C7A5-4E0B-BDE9-F89EF86A640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E80BED9-C97A-4D76-8267-56C6C216CC9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73C812F-5225-403E-8766-6B683ADEAE9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9497F35-C306-4AA2-9655-BEA5062880E8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D6A577FE-9495-44F7-85C9-7CF7F993E0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59B9EE45-42F3-460A-AA25-808AA2CB7F0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413B0DD-6873-44D4-8EA6-08CBA107FDD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8CA320F-C9FA-453C-82DD-AAB3D4D800B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EEB387DF-367A-4DA0-8322-7D0BE007F3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A8F955D6-7378-48A8-9FE5-94F411BE26B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625C336-2D7A-410A-A878-351EA1D5FAB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15FF378-FEFD-4D7D-B90C-0F51A50DDA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B0F5BE40-B30C-4832-BBB2-61F92334C12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69EB8D1-09CE-4E1B-BECB-A7F37C8A49D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F989743-0F12-49CF-860A-8F2C9C7218D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E389A33-3A5B-4AD6-8F18-49AACC50D8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FAADC5A-3CA9-4901-A60E-B5E59F30641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3FC6DF87-D8F1-49E3-A826-CADC83C2AE2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11346817-2A46-40DB-A063-E751A309877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43F2446-0885-4FB8-A460-4E2E350A713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BF6C023-6206-4733-AA1F-293F98A01F9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24C5B77F-F3BD-47BB-A5F4-AE647D56639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2AFE28B4-8F67-4310-9ED4-E0E8E7E7AAB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DA1F301-B3FD-49AA-9953-EBB43A64CB5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5F9596F4-3B44-468F-B156-EFBF058742C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F71C6BE-3165-4F91-A01A-7FAC8A60CBB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C78BD846-BAB7-492F-ADBE-C0955A7A392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677EAE01-C1EE-4BA3-B1C6-02CFBC9E003E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90BA5FF7-B36F-461E-9884-101B3FEBF7A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<sst xmlns="http://schemas.openxmlformats.org/spreadsheetml/2006/main" count="1102" uniqueCount="271">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</sst>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320074</v>
      </c>
    </row>
    <row r="8" spans="1:3" ht="15" customHeight="1" x14ac:dyDescent="0.25">
      <c r="B8" s="7" t="s">
        <v>106</v>
      </c>
      <c r="C8" s="70">
        <v>0.22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0.89062347412109399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0.12920000000000001</v>
      </c>
    </row>
    <row r="24" spans="1:3" ht="15" customHeight="1" x14ac:dyDescent="0.25">
      <c r="B24" s="20" t="s">
        <v>102</v>
      </c>
      <c r="C24" s="71">
        <v>0.48200000000000004</v>
      </c>
    </row>
    <row r="25" spans="1:3" ht="15" customHeight="1" x14ac:dyDescent="0.25">
      <c r="B25" s="20" t="s">
        <v>103</v>
      </c>
      <c r="C25" s="71">
        <v>0.36709999999999998</v>
      </c>
    </row>
    <row r="26" spans="1:3" ht="15" customHeight="1" x14ac:dyDescent="0.25">
      <c r="B26" s="20" t="s">
        <v>104</v>
      </c>
      <c r="C26" s="71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6.3</v>
      </c>
      <c r="D38" s="17"/>
      <c r="E38" s="18"/>
    </row>
    <row r="39" spans="1:5" ht="15" customHeight="1" x14ac:dyDescent="0.25">
      <c r="B39" s="16" t="s">
        <v>90</v>
      </c>
      <c r="C39" s="75">
        <v>7.5</v>
      </c>
      <c r="D39" s="17"/>
      <c r="E39" s="17"/>
    </row>
    <row r="40" spans="1:5" ht="15" customHeight="1" x14ac:dyDescent="0.25">
      <c r="B40" s="16" t="s">
        <v>171</v>
      </c>
      <c r="C40" s="75">
        <v>0.11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1.7313070307024998</v>
      </c>
      <c r="D51" s="17"/>
    </row>
    <row r="52" spans="1:4" ht="15" customHeight="1" x14ac:dyDescent="0.25">
      <c r="B52" s="16" t="s">
        <v>125</v>
      </c>
      <c r="C52" s="76">
        <v>1.81313876013</v>
      </c>
    </row>
    <row r="53" spans="1:4" ht="15.75" customHeight="1" x14ac:dyDescent="0.25">
      <c r="B53" s="16" t="s">
        <v>126</v>
      </c>
      <c r="C53" s="76">
        <v>1.81313876013</v>
      </c>
    </row>
    <row r="54" spans="1:4" ht="15.75" customHeight="1" x14ac:dyDescent="0.25">
      <c r="B54" s="16" t="s">
        <v>127</v>
      </c>
      <c r="C54" s="76">
        <v>1.5393467972799999</v>
      </c>
    </row>
    <row r="55" spans="1:4" ht="15.75" customHeight="1" x14ac:dyDescent="0.25">
      <c r="B55" s="16" t="s">
        <v>128</v>
      </c>
      <c r="C55" s="76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0.57831165779597737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79.237944195058446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40.355493895445491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746.9025246802014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7.6012727459732039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1.9549596099273805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1.9549596099273805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1.9549596099273805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1.9549596099273805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13.487793339241398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13.487793339241398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1.1945591391367461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17.118703595251191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17.118703595251191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17.118703595251191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80.311935815133822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23.524997843753898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4.5765963468796116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19.061801059277848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19.047423279536854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6.2891144680758089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10.538872753169683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1.8703982179039356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162.0533213325655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1.5083894939175695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2.6138160070688325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0.86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0.99400000000000011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0.99099999999999999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3.6602630150362971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2.6349382131832719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>
        <f>frac_mam_1month * 2.6</f>
        <v>4.9400000000000006E-2</v>
      </c>
      <c r="C3" s="26">
        <f>frac_mam_1_5months * 2.6</f>
        <v>4.9400000000000006E-2</v>
      </c>
      <c r="D3" s="26">
        <f>frac_mam_6_11months * 2.6</f>
        <v>4.9400000000000006E-2</v>
      </c>
      <c r="E3" s="26">
        <f>frac_mam_12_23months * 2.6</f>
        <v>4.9400000000000006E-2</v>
      </c>
      <c r="F3" s="26">
        <f>frac_mam_24_59months * 2.6</f>
        <v>4.9400000000000006E-2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3.3800000000000004E-2</v>
      </c>
      <c r="E4" s="26">
        <f>frac_sam_12_23months * 2.6</f>
        <v>3.3800000000000004E-2</v>
      </c>
      <c r="F4" s="26">
        <f>frac_sam_24_59months * 2.6</f>
        <v>3.3800000000000004E-2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63683.523000000001</v>
      </c>
      <c r="C2" s="78">
        <v>143492</v>
      </c>
      <c r="D2" s="78">
        <v>391330</v>
      </c>
      <c r="E2" s="78">
        <v>479230</v>
      </c>
      <c r="F2" s="78">
        <v>509417</v>
      </c>
      <c r="G2" s="22">
        <f t="shared" ref="G2:G40" si="0">C2+D2+E2+F2</f>
        <v>1523469</v>
      </c>
      <c r="H2" s="22">
        <f t="shared" ref="H2:H40" si="1">(B2 + stillbirth*B2/(1000-stillbirth))/(1-abortion)</f>
        <v>73619.080482890407</v>
      </c>
      <c r="I2" s="22">
        <f>G2-H2</f>
        <v>1449849.9195171096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63518.987000000008</v>
      </c>
      <c r="C3" s="78">
        <v>145000</v>
      </c>
      <c r="D3" s="78">
        <v>370000</v>
      </c>
      <c r="E3" s="78">
        <v>472000</v>
      </c>
      <c r="F3" s="78">
        <v>514000</v>
      </c>
      <c r="G3" s="22">
        <f t="shared" si="0"/>
        <v>1501000</v>
      </c>
      <c r="H3" s="22">
        <f t="shared" si="1"/>
        <v>73428.874469533825</v>
      </c>
      <c r="I3" s="22">
        <f t="shared" ref="I3:I15" si="3">G3-H3</f>
        <v>1427571.1255304662</v>
      </c>
    </row>
    <row r="4" spans="1:9" ht="15.75" customHeight="1" x14ac:dyDescent="0.25">
      <c r="A4" s="7">
        <f t="shared" si="2"/>
        <v>2019</v>
      </c>
      <c r="B4" s="77">
        <v>63366.992000000006</v>
      </c>
      <c r="C4" s="78">
        <v>147000</v>
      </c>
      <c r="D4" s="78">
        <v>349000</v>
      </c>
      <c r="E4" s="78">
        <v>466000</v>
      </c>
      <c r="F4" s="78">
        <v>515000</v>
      </c>
      <c r="G4" s="22">
        <f t="shared" si="0"/>
        <v>1477000</v>
      </c>
      <c r="H4" s="22">
        <f t="shared" si="1"/>
        <v>73253.166034904716</v>
      </c>
      <c r="I4" s="22">
        <f t="shared" si="3"/>
        <v>1403746.8339650952</v>
      </c>
    </row>
    <row r="5" spans="1:9" ht="15.75" customHeight="1" x14ac:dyDescent="0.25">
      <c r="A5" s="7">
        <f t="shared" si="2"/>
        <v>2020</v>
      </c>
      <c r="B5" s="77">
        <v>63200.874000000003</v>
      </c>
      <c r="C5" s="78">
        <v>150000</v>
      </c>
      <c r="D5" s="78">
        <v>332000</v>
      </c>
      <c r="E5" s="78">
        <v>459000</v>
      </c>
      <c r="F5" s="78">
        <v>514000</v>
      </c>
      <c r="G5" s="22">
        <f t="shared" si="0"/>
        <v>1455000</v>
      </c>
      <c r="H5" s="22">
        <f t="shared" si="1"/>
        <v>73061.131206497725</v>
      </c>
      <c r="I5" s="22">
        <f t="shared" si="3"/>
        <v>1381938.8687935022</v>
      </c>
    </row>
    <row r="6" spans="1:9" ht="15.75" customHeight="1" x14ac:dyDescent="0.25">
      <c r="A6" s="7">
        <f t="shared" si="2"/>
        <v>2021</v>
      </c>
      <c r="B6" s="77">
        <v>62199.62</v>
      </c>
      <c r="C6" s="78">
        <v>154000</v>
      </c>
      <c r="D6" s="78">
        <v>317000</v>
      </c>
      <c r="E6" s="78">
        <v>452000</v>
      </c>
      <c r="F6" s="78">
        <v>510000</v>
      </c>
      <c r="G6" s="22">
        <f t="shared" si="0"/>
        <v>1433000</v>
      </c>
      <c r="H6" s="22">
        <f t="shared" si="1"/>
        <v>71903.666993818799</v>
      </c>
      <c r="I6" s="22">
        <f t="shared" si="3"/>
        <v>1361096.3330061813</v>
      </c>
    </row>
    <row r="7" spans="1:9" ht="15.75" customHeight="1" x14ac:dyDescent="0.25">
      <c r="A7" s="7">
        <f t="shared" si="2"/>
        <v>2022</v>
      </c>
      <c r="B7" s="77">
        <v>61197.364999999998</v>
      </c>
      <c r="C7" s="78">
        <v>159000</v>
      </c>
      <c r="D7" s="78">
        <v>305000</v>
      </c>
      <c r="E7" s="78">
        <v>445000</v>
      </c>
      <c r="F7" s="78">
        <v>503000</v>
      </c>
      <c r="G7" s="22">
        <f t="shared" si="0"/>
        <v>1412000</v>
      </c>
      <c r="H7" s="22">
        <f t="shared" si="1"/>
        <v>70745.04561055488</v>
      </c>
      <c r="I7" s="22">
        <f t="shared" si="3"/>
        <v>1341254.954389445</v>
      </c>
    </row>
    <row r="8" spans="1:9" ht="15.75" customHeight="1" x14ac:dyDescent="0.25">
      <c r="A8" s="7">
        <f t="shared" si="2"/>
        <v>2023</v>
      </c>
      <c r="B8" s="77">
        <v>60203.25</v>
      </c>
      <c r="C8" s="78">
        <v>163000</v>
      </c>
      <c r="D8" s="78">
        <v>296000</v>
      </c>
      <c r="E8" s="78">
        <v>437000</v>
      </c>
      <c r="F8" s="78">
        <v>495000</v>
      </c>
      <c r="G8" s="22">
        <f t="shared" si="0"/>
        <v>1391000</v>
      </c>
      <c r="H8" s="22">
        <f t="shared" si="1"/>
        <v>69595.834185894084</v>
      </c>
      <c r="I8" s="22">
        <f t="shared" si="3"/>
        <v>1321404.1658141059</v>
      </c>
    </row>
    <row r="9" spans="1:9" ht="15.75" customHeight="1" x14ac:dyDescent="0.25">
      <c r="A9" s="7">
        <f t="shared" si="2"/>
        <v>2024</v>
      </c>
      <c r="B9" s="77">
        <v>59208.430000000008</v>
      </c>
      <c r="C9" s="78">
        <v>167000</v>
      </c>
      <c r="D9" s="78">
        <v>289000</v>
      </c>
      <c r="E9" s="78">
        <v>427000</v>
      </c>
      <c r="F9" s="78">
        <v>485000</v>
      </c>
      <c r="G9" s="22">
        <f t="shared" si="0"/>
        <v>1368000</v>
      </c>
      <c r="H9" s="22">
        <f t="shared" si="1"/>
        <v>68445.807770961153</v>
      </c>
      <c r="I9" s="22">
        <f t="shared" si="3"/>
        <v>1299554.1922290388</v>
      </c>
    </row>
    <row r="10" spans="1:9" ht="15.75" customHeight="1" x14ac:dyDescent="0.25">
      <c r="A10" s="7">
        <f t="shared" si="2"/>
        <v>2025</v>
      </c>
      <c r="B10" s="77">
        <v>58213.127000000008</v>
      </c>
      <c r="C10" s="78">
        <v>168000</v>
      </c>
      <c r="D10" s="78">
        <v>286000</v>
      </c>
      <c r="E10" s="78">
        <v>413000</v>
      </c>
      <c r="F10" s="78">
        <v>478000</v>
      </c>
      <c r="G10" s="22">
        <f t="shared" si="0"/>
        <v>1345000</v>
      </c>
      <c r="H10" s="22">
        <f t="shared" si="1"/>
        <v>67295.223000990707</v>
      </c>
      <c r="I10" s="22">
        <f t="shared" si="3"/>
        <v>1277704.7769990093</v>
      </c>
    </row>
    <row r="11" spans="1:9" ht="15.75" customHeight="1" x14ac:dyDescent="0.25">
      <c r="A11" s="7">
        <f t="shared" si="2"/>
        <v>2026</v>
      </c>
      <c r="B11" s="77">
        <v>57255.721199999993</v>
      </c>
      <c r="C11" s="78">
        <v>168000</v>
      </c>
      <c r="D11" s="78">
        <v>287000</v>
      </c>
      <c r="E11" s="78">
        <v>396000</v>
      </c>
      <c r="F11" s="78">
        <v>471000</v>
      </c>
      <c r="G11" s="22">
        <f t="shared" si="0"/>
        <v>1322000</v>
      </c>
      <c r="H11" s="22">
        <f t="shared" si="1"/>
        <v>66188.447946397908</v>
      </c>
      <c r="I11" s="22">
        <f t="shared" si="3"/>
        <v>1255811.5520536022</v>
      </c>
    </row>
    <row r="12" spans="1:9" ht="15.75" customHeight="1" x14ac:dyDescent="0.25">
      <c r="A12" s="7">
        <f t="shared" si="2"/>
        <v>2027</v>
      </c>
      <c r="B12" s="77">
        <v>56297.59199999999</v>
      </c>
      <c r="C12" s="78">
        <v>166000</v>
      </c>
      <c r="D12" s="78">
        <v>291000</v>
      </c>
      <c r="E12" s="78">
        <v>377000</v>
      </c>
      <c r="F12" s="78">
        <v>464000</v>
      </c>
      <c r="G12" s="22">
        <f t="shared" si="0"/>
        <v>1298000</v>
      </c>
      <c r="H12" s="22">
        <f t="shared" si="1"/>
        <v>65080.836630864884</v>
      </c>
      <c r="I12" s="22">
        <f t="shared" si="3"/>
        <v>1232919.163369135</v>
      </c>
    </row>
    <row r="13" spans="1:9" ht="15.75" customHeight="1" x14ac:dyDescent="0.25">
      <c r="A13" s="7">
        <f t="shared" si="2"/>
        <v>2028</v>
      </c>
      <c r="B13" s="77">
        <v>55338.943999999989</v>
      </c>
      <c r="C13" s="78">
        <v>163000</v>
      </c>
      <c r="D13" s="78">
        <v>296000</v>
      </c>
      <c r="E13" s="78">
        <v>356000</v>
      </c>
      <c r="F13" s="78">
        <v>459000</v>
      </c>
      <c r="G13" s="22">
        <f t="shared" si="0"/>
        <v>1274000</v>
      </c>
      <c r="H13" s="22">
        <f t="shared" si="1"/>
        <v>63972.625574972735</v>
      </c>
      <c r="I13" s="22">
        <f t="shared" si="3"/>
        <v>1210027.3744250273</v>
      </c>
    </row>
    <row r="14" spans="1:9" ht="15.75" customHeight="1" x14ac:dyDescent="0.25">
      <c r="A14" s="7">
        <f t="shared" si="2"/>
        <v>2029</v>
      </c>
      <c r="B14" s="77">
        <v>54371.483599999978</v>
      </c>
      <c r="C14" s="78">
        <v>160000</v>
      </c>
      <c r="D14" s="78">
        <v>301000</v>
      </c>
      <c r="E14" s="78">
        <v>336000</v>
      </c>
      <c r="F14" s="78">
        <v>452000</v>
      </c>
      <c r="G14" s="22">
        <f t="shared" si="0"/>
        <v>1249000</v>
      </c>
      <c r="H14" s="22">
        <f t="shared" si="1"/>
        <v>62854.227256280312</v>
      </c>
      <c r="I14" s="22">
        <f t="shared" si="3"/>
        <v>1186145.7727437196</v>
      </c>
    </row>
    <row r="15" spans="1:9" ht="15.75" customHeight="1" x14ac:dyDescent="0.25">
      <c r="A15" s="7">
        <f t="shared" si="2"/>
        <v>2030</v>
      </c>
      <c r="B15" s="77">
        <v>53412.480000000003</v>
      </c>
      <c r="C15" s="78">
        <v>158000</v>
      </c>
      <c r="D15" s="78">
        <v>306000</v>
      </c>
      <c r="E15" s="78">
        <v>318000</v>
      </c>
      <c r="F15" s="78">
        <v>445000</v>
      </c>
      <c r="G15" s="22">
        <f t="shared" si="0"/>
        <v>1227000</v>
      </c>
      <c r="H15" s="22">
        <f t="shared" si="1"/>
        <v>61745.605121606954</v>
      </c>
      <c r="I15" s="22">
        <f t="shared" si="3"/>
        <v>1165254.394878393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127.16160274484101</v>
      </c>
      <c r="I17" s="22">
        <f t="shared" si="4"/>
        <v>-127.16160274484101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7.9852127500000016E-3</v>
      </c>
    </row>
    <row r="4" spans="1:8" ht="15.75" customHeight="1" x14ac:dyDescent="0.25">
      <c r="B4" s="24" t="s">
        <v>7</v>
      </c>
      <c r="C4" s="79">
        <v>4.446072896128641E-2</v>
      </c>
    </row>
    <row r="5" spans="1:8" ht="15.75" customHeight="1" x14ac:dyDescent="0.25">
      <c r="B5" s="24" t="s">
        <v>8</v>
      </c>
      <c r="C5" s="79">
        <v>7.1151790184828118E-2</v>
      </c>
    </row>
    <row r="6" spans="1:8" ht="15.75" customHeight="1" x14ac:dyDescent="0.25">
      <c r="B6" s="24" t="s">
        <v>10</v>
      </c>
      <c r="C6" s="79">
        <v>0.11024105676837001</v>
      </c>
    </row>
    <row r="7" spans="1:8" ht="15.75" customHeight="1" x14ac:dyDescent="0.25">
      <c r="B7" s="24" t="s">
        <v>13</v>
      </c>
      <c r="C7" s="79">
        <v>0.36181666832485976</v>
      </c>
    </row>
    <row r="8" spans="1:8" ht="15.75" customHeight="1" x14ac:dyDescent="0.25">
      <c r="B8" s="24" t="s">
        <v>14</v>
      </c>
      <c r="C8" s="79">
        <v>1.7224304563927577E-6</v>
      </c>
    </row>
    <row r="9" spans="1:8" ht="15.75" customHeight="1" x14ac:dyDescent="0.25">
      <c r="B9" s="24" t="s">
        <v>27</v>
      </c>
      <c r="C9" s="79">
        <v>0.24350533540710448</v>
      </c>
    </row>
    <row r="10" spans="1:8" ht="15.75" customHeight="1" x14ac:dyDescent="0.25">
      <c r="B10" s="24" t="s">
        <v>15</v>
      </c>
      <c r="C10" s="79">
        <v>0.16083748517309482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4.1008709360629302E-2</v>
      </c>
      <c r="D14" s="79">
        <v>4.1008709360629302E-2</v>
      </c>
      <c r="E14" s="79">
        <v>1.9198634077555499E-2</v>
      </c>
      <c r="F14" s="79">
        <v>1.9198634077555499E-2</v>
      </c>
    </row>
    <row r="15" spans="1:8" ht="15.75" customHeight="1" x14ac:dyDescent="0.25">
      <c r="B15" s="24" t="s">
        <v>16</v>
      </c>
      <c r="C15" s="79">
        <v>0.28032566808135301</v>
      </c>
      <c r="D15" s="79">
        <v>0.28032566808135301</v>
      </c>
      <c r="E15" s="79">
        <v>0.13632271895100401</v>
      </c>
      <c r="F15" s="79">
        <v>0.13632271895100401</v>
      </c>
    </row>
    <row r="16" spans="1:8" ht="15.75" customHeight="1" x14ac:dyDescent="0.25">
      <c r="B16" s="24" t="s">
        <v>17</v>
      </c>
      <c r="C16" s="79">
        <v>2.7308789609014103E-2</v>
      </c>
      <c r="D16" s="79">
        <v>2.7308789609014103E-2</v>
      </c>
      <c r="E16" s="79">
        <v>2.7644966087436301E-2</v>
      </c>
      <c r="F16" s="79">
        <v>2.7644966087436301E-2</v>
      </c>
    </row>
    <row r="17" spans="1:8" ht="15.75" customHeight="1" x14ac:dyDescent="0.25">
      <c r="B17" s="24" t="s">
        <v>18</v>
      </c>
      <c r="C17" s="79">
        <v>4.7947781493493802E-4</v>
      </c>
      <c r="D17" s="79">
        <v>4.7947781493493802E-4</v>
      </c>
      <c r="E17" s="79">
        <v>4.9328608493413601E-4</v>
      </c>
      <c r="F17" s="79">
        <v>4.9328608493413601E-4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1.42244112305061E-3</v>
      </c>
      <c r="D19" s="79">
        <v>1.42244112305061E-3</v>
      </c>
      <c r="E19" s="79">
        <v>6.3768018156868311E-4</v>
      </c>
      <c r="F19" s="79">
        <v>6.3768018156868311E-4</v>
      </c>
    </row>
    <row r="20" spans="1:8" ht="15.75" customHeight="1" x14ac:dyDescent="0.25">
      <c r="B20" s="24" t="s">
        <v>21</v>
      </c>
      <c r="C20" s="79">
        <v>5.6443352725891009E-3</v>
      </c>
      <c r="D20" s="79">
        <v>5.6443352725891009E-3</v>
      </c>
      <c r="E20" s="79">
        <v>6.1153309793306196E-3</v>
      </c>
      <c r="F20" s="79">
        <v>6.1153309793306196E-3</v>
      </c>
    </row>
    <row r="21" spans="1:8" ht="15.75" customHeight="1" x14ac:dyDescent="0.25">
      <c r="B21" s="24" t="s">
        <v>22</v>
      </c>
      <c r="C21" s="79">
        <v>7.8625110174697005E-2</v>
      </c>
      <c r="D21" s="79">
        <v>7.8625110174697005E-2</v>
      </c>
      <c r="E21" s="79">
        <v>0.23645439001652002</v>
      </c>
      <c r="F21" s="79">
        <v>0.23645439001652002</v>
      </c>
    </row>
    <row r="22" spans="1:8" ht="15.75" customHeight="1" x14ac:dyDescent="0.25">
      <c r="B22" s="24" t="s">
        <v>23</v>
      </c>
      <c r="C22" s="79">
        <v>0.56518546856373186</v>
      </c>
      <c r="D22" s="79">
        <v>0.56518546856373186</v>
      </c>
      <c r="E22" s="79">
        <v>0.57313299362165071</v>
      </c>
      <c r="F22" s="79">
        <v>0.57313299362165071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7.0900000000000005E-2</v>
      </c>
    </row>
    <row r="27" spans="1:8" ht="15.75" customHeight="1" x14ac:dyDescent="0.25">
      <c r="B27" s="24" t="s">
        <v>39</v>
      </c>
      <c r="C27" s="79">
        <v>6.3799999999999996E-2</v>
      </c>
    </row>
    <row r="28" spans="1:8" ht="15.75" customHeight="1" x14ac:dyDescent="0.25">
      <c r="B28" s="24" t="s">
        <v>40</v>
      </c>
      <c r="C28" s="79">
        <v>0.20579999999999998</v>
      </c>
    </row>
    <row r="29" spans="1:8" ht="15.75" customHeight="1" x14ac:dyDescent="0.25">
      <c r="B29" s="24" t="s">
        <v>41</v>
      </c>
      <c r="C29" s="79">
        <v>0.159</v>
      </c>
    </row>
    <row r="30" spans="1:8" ht="15.75" customHeight="1" x14ac:dyDescent="0.25">
      <c r="B30" s="24" t="s">
        <v>42</v>
      </c>
      <c r="C30" s="79">
        <v>0.14980000000000002</v>
      </c>
    </row>
    <row r="31" spans="1:8" ht="15.75" customHeight="1" x14ac:dyDescent="0.25">
      <c r="B31" s="24" t="s">
        <v>43</v>
      </c>
      <c r="C31" s="79">
        <v>5.96E-2</v>
      </c>
    </row>
    <row r="32" spans="1:8" ht="15.75" customHeight="1" x14ac:dyDescent="0.25">
      <c r="B32" s="24" t="s">
        <v>44</v>
      </c>
      <c r="C32" s="79">
        <v>9.64E-2</v>
      </c>
    </row>
    <row r="33" spans="2:3" ht="15.75" customHeight="1" x14ac:dyDescent="0.25">
      <c r="B33" s="24" t="s">
        <v>45</v>
      </c>
      <c r="C33" s="79">
        <v>0.10289999999999999</v>
      </c>
    </row>
    <row r="34" spans="2:3" ht="15.75" customHeight="1" x14ac:dyDescent="0.25">
      <c r="B34" s="24" t="s">
        <v>46</v>
      </c>
      <c r="C34" s="79">
        <v>9.1800000002235163E-2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0.78573223658580793</v>
      </c>
      <c r="D2" s="80">
        <v>0.78573223658580793</v>
      </c>
      <c r="E2" s="80">
        <v>0.77848779441287763</v>
      </c>
      <c r="F2" s="80">
        <v>0.69396850734155624</v>
      </c>
      <c r="G2" s="80">
        <v>0.66254048146817579</v>
      </c>
    </row>
    <row r="3" spans="1:15" ht="15.75" customHeight="1" x14ac:dyDescent="0.25">
      <c r="A3" s="5"/>
      <c r="B3" s="11" t="s">
        <v>118</v>
      </c>
      <c r="C3" s="80">
        <v>0.14527033254015609</v>
      </c>
      <c r="D3" s="80">
        <v>0.14527033254015609</v>
      </c>
      <c r="E3" s="80">
        <v>0.14742480030434602</v>
      </c>
      <c r="F3" s="80">
        <v>0.21101863702862364</v>
      </c>
      <c r="G3" s="80">
        <v>0.24131555747783962</v>
      </c>
    </row>
    <row r="4" spans="1:15" ht="15.75" customHeight="1" x14ac:dyDescent="0.25">
      <c r="A4" s="5"/>
      <c r="B4" s="11" t="s">
        <v>116</v>
      </c>
      <c r="C4" s="81">
        <v>4.1285347982005137E-2</v>
      </c>
      <c r="D4" s="81">
        <v>4.1285347982005137E-2</v>
      </c>
      <c r="E4" s="81">
        <v>4.1285347982005137E-2</v>
      </c>
      <c r="F4" s="81">
        <v>5.6555271208226211E-2</v>
      </c>
      <c r="G4" s="81">
        <v>5.7686376632390735E-2</v>
      </c>
    </row>
    <row r="5" spans="1:15" ht="15.75" customHeight="1" x14ac:dyDescent="0.25">
      <c r="A5" s="5"/>
      <c r="B5" s="11" t="s">
        <v>119</v>
      </c>
      <c r="C5" s="81">
        <v>2.7712082892030841E-2</v>
      </c>
      <c r="D5" s="81">
        <v>2.7712082892030841E-2</v>
      </c>
      <c r="E5" s="81">
        <v>3.2802057300771202E-2</v>
      </c>
      <c r="F5" s="81">
        <v>3.8457584421593825E-2</v>
      </c>
      <c r="G5" s="81">
        <v>3.8457584421593825E-2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0.80941979522184304</v>
      </c>
      <c r="D8" s="80">
        <v>0.80941979522184304</v>
      </c>
      <c r="E8" s="80">
        <v>0.87089007470651014</v>
      </c>
      <c r="F8" s="80">
        <v>0.89562616822429908</v>
      </c>
      <c r="G8" s="80">
        <v>0.90293278179937952</v>
      </c>
    </row>
    <row r="9" spans="1:15" ht="15.75" customHeight="1" x14ac:dyDescent="0.25">
      <c r="B9" s="7" t="s">
        <v>121</v>
      </c>
      <c r="C9" s="80">
        <v>0.15858020477815701</v>
      </c>
      <c r="D9" s="80">
        <v>0.15858020477815701</v>
      </c>
      <c r="E9" s="80">
        <v>9.7109925293489871E-2</v>
      </c>
      <c r="F9" s="80">
        <v>7.2373831775700947E-2</v>
      </c>
      <c r="G9" s="80">
        <v>6.5067218200620475E-2</v>
      </c>
    </row>
    <row r="10" spans="1:15" ht="15.75" customHeight="1" x14ac:dyDescent="0.25">
      <c r="B10" s="7" t="s">
        <v>122</v>
      </c>
      <c r="C10" s="81">
        <v>1.9000000000000003E-2</v>
      </c>
      <c r="D10" s="81">
        <v>1.9000000000000003E-2</v>
      </c>
      <c r="E10" s="81">
        <v>1.9000000000000003E-2</v>
      </c>
      <c r="F10" s="81">
        <v>1.9000000000000003E-2</v>
      </c>
      <c r="G10" s="81">
        <v>1.9000000000000003E-2</v>
      </c>
    </row>
    <row r="11" spans="1:15" ht="15.75" customHeight="1" x14ac:dyDescent="0.25">
      <c r="B11" s="7" t="s">
        <v>123</v>
      </c>
      <c r="C11" s="81">
        <v>1.3000000000000001E-2</v>
      </c>
      <c r="D11" s="81">
        <v>1.3000000000000001E-2</v>
      </c>
      <c r="E11" s="81">
        <v>1.3000000000000001E-2</v>
      </c>
      <c r="F11" s="81">
        <v>1.3000000000000001E-2</v>
      </c>
      <c r="G11" s="81">
        <v>1.3000000000000001E-2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0.36588747924999998</v>
      </c>
      <c r="D14" s="82">
        <v>0.367404292656</v>
      </c>
      <c r="E14" s="82">
        <v>0.367404292656</v>
      </c>
      <c r="F14" s="82">
        <v>0.16958749963200004</v>
      </c>
      <c r="G14" s="82">
        <v>0.16958749963200004</v>
      </c>
      <c r="H14" s="83">
        <v>0.28000000000000003</v>
      </c>
      <c r="I14" s="83">
        <v>0.28000000000000003</v>
      </c>
      <c r="J14" s="83">
        <v>0.28000000000000003</v>
      </c>
      <c r="K14" s="83">
        <v>0.28000000000000003</v>
      </c>
      <c r="L14" s="83">
        <v>0.12785464158500001</v>
      </c>
      <c r="M14" s="83">
        <v>0.12693730242399998</v>
      </c>
      <c r="N14" s="83">
        <v>0.12870336201849999</v>
      </c>
      <c r="O14" s="83">
        <v>0.14702495800350002</v>
      </c>
    </row>
    <row r="15" spans="1:15" ht="15.75" customHeight="1" x14ac:dyDescent="0.25">
      <c r="B15" s="16" t="s">
        <v>68</v>
      </c>
      <c r="C15" s="80">
        <f>iron_deficiency_anaemia*C14</f>
        <v>0.21159699469185875</v>
      </c>
      <c r="D15" s="80">
        <f t="shared" ref="D15:O15" si="0">iron_deficiency_anaemia*D14</f>
        <v>0.21247418556724978</v>
      </c>
      <c r="E15" s="80">
        <f t="shared" si="0"/>
        <v>0.21247418556724978</v>
      </c>
      <c r="F15" s="80">
        <f t="shared" si="0"/>
        <v>9.807442805365664E-2</v>
      </c>
      <c r="G15" s="80">
        <f t="shared" si="0"/>
        <v>9.807442805365664E-2</v>
      </c>
      <c r="H15" s="80">
        <f t="shared" si="0"/>
        <v>0.16192726418287368</v>
      </c>
      <c r="I15" s="80">
        <f t="shared" si="0"/>
        <v>0.16192726418287368</v>
      </c>
      <c r="J15" s="80">
        <f t="shared" si="0"/>
        <v>0.16192726418287368</v>
      </c>
      <c r="K15" s="80">
        <f t="shared" si="0"/>
        <v>0.16192726418287368</v>
      </c>
      <c r="L15" s="80">
        <f t="shared" si="0"/>
        <v>7.3939829731931861E-2</v>
      </c>
      <c r="M15" s="80">
        <f t="shared" si="0"/>
        <v>7.340932180097276E-2</v>
      </c>
      <c r="N15" s="80">
        <f t="shared" si="0"/>
        <v>7.4430654652834563E-2</v>
      </c>
      <c r="O15" s="80">
        <f t="shared" si="0"/>
        <v>8.5026247200388053E-2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9.4090000000000007E-2</v>
      </c>
      <c r="D2" s="144">
        <v>9.2980000000000007E-2</v>
      </c>
      <c r="E2" s="144">
        <v>9.1889999999999999E-2</v>
      </c>
      <c r="F2" s="144">
        <v>9.0850000000000014E-2</v>
      </c>
      <c r="G2" s="144">
        <v>8.9840000000000003E-2</v>
      </c>
      <c r="H2" s="144">
        <v>8.8859999999999995E-2</v>
      </c>
      <c r="I2" s="144">
        <v>8.7910000000000002E-2</v>
      </c>
      <c r="J2" s="144">
        <v>8.7010000000000004E-2</v>
      </c>
      <c r="K2" s="144">
        <v>8.6140000000000008E-2</v>
      </c>
      <c r="L2" s="144">
        <v>8.5299999999999987E-2</v>
      </c>
      <c r="M2" s="144">
        <v>8.4510000000000002E-2</v>
      </c>
      <c r="N2" s="144">
        <v>8.3750000000000005E-2</v>
      </c>
      <c r="O2" s="144">
        <v>8.301E-2</v>
      </c>
      <c r="P2" s="144">
        <v>8.2309999999999994E-2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2.7220000000000001E-2</v>
      </c>
      <c r="D4" s="144">
        <v>2.6920000000000003E-2</v>
      </c>
      <c r="E4" s="144">
        <v>2.664E-2</v>
      </c>
      <c r="F4" s="144">
        <v>2.6380000000000001E-2</v>
      </c>
      <c r="G4" s="144">
        <v>2.613E-2</v>
      </c>
      <c r="H4" s="144">
        <v>2.5910000000000002E-2</v>
      </c>
      <c r="I4" s="144">
        <v>2.571E-2</v>
      </c>
      <c r="J4" s="144">
        <v>2.5499999999999998E-2</v>
      </c>
      <c r="K4" s="144">
        <v>2.53E-2</v>
      </c>
      <c r="L4" s="144">
        <v>2.5099999999999997E-2</v>
      </c>
      <c r="M4" s="144">
        <v>2.4910000000000002E-2</v>
      </c>
      <c r="N4" s="144">
        <v>2.4719999999999999E-2</v>
      </c>
      <c r="O4" s="144">
        <v>2.4540000000000003E-2</v>
      </c>
      <c r="P4" s="144">
        <v>2.4380000000000002E-2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0.12093975970845208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0.16192726418287368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7.7096039577188941E-2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0.25883333333333336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0.4423333333333333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7.6829999999999998</v>
      </c>
      <c r="D13" s="143">
        <v>7.4790000000000001</v>
      </c>
      <c r="E13" s="143">
        <v>7.2430000000000003</v>
      </c>
      <c r="F13" s="143">
        <v>7.0030000000000001</v>
      </c>
      <c r="G13" s="143">
        <v>6.7910000000000004</v>
      </c>
      <c r="H13" s="143">
        <v>6.5819999999999999</v>
      </c>
      <c r="I13" s="143">
        <v>6.3730000000000002</v>
      </c>
      <c r="J13" s="143">
        <v>6.165</v>
      </c>
      <c r="K13" s="143">
        <v>5.9649999999999999</v>
      </c>
      <c r="L13" s="143">
        <v>5.7919999999999998</v>
      </c>
      <c r="M13" s="143">
        <v>5.6109999999999998</v>
      </c>
      <c r="N13" s="143">
        <v>5.43</v>
      </c>
      <c r="O13" s="143">
        <v>5.2709999999999999</v>
      </c>
      <c r="P13" s="143">
        <v>5.1079999999999997</v>
      </c>
    </row>
    <row r="14" spans="1:16" x14ac:dyDescent="0.25">
      <c r="B14" s="16" t="s">
        <v>170</v>
      </c>
      <c r="C14" s="143">
        <f>maternal_mortality</f>
        <v>0.11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0.22</v>
      </c>
      <c r="E2" s="92">
        <f>food_insecure</f>
        <v>0.22</v>
      </c>
      <c r="F2" s="92">
        <f>food_insecure</f>
        <v>0.22</v>
      </c>
      <c r="G2" s="92">
        <f>food_insecure</f>
        <v>0.22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0.22</v>
      </c>
      <c r="F5" s="92">
        <f>food_insecure</f>
        <v>0.22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6.6588731950096153E-2</v>
      </c>
      <c r="D7" s="92">
        <f>diarrhoea_1_5mo/26</f>
        <v>6.9736106158846151E-2</v>
      </c>
      <c r="E7" s="92">
        <f>diarrhoea_6_11mo/26</f>
        <v>6.9736106158846151E-2</v>
      </c>
      <c r="F7" s="92">
        <f>diarrhoea_12_23mo/26</f>
        <v>5.9205646049230766E-2</v>
      </c>
      <c r="G7" s="92">
        <f>diarrhoea_24_59mo/26</f>
        <v>5.9205646049230766E-2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0.22</v>
      </c>
      <c r="F8" s="92">
        <f>food_insecure</f>
        <v>0.22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6.6588731950096153E-2</v>
      </c>
      <c r="D11" s="92">
        <f>diarrhoea_1_5mo/26</f>
        <v>6.9736106158846151E-2</v>
      </c>
      <c r="E11" s="92">
        <f>diarrhoea_6_11mo/26</f>
        <v>6.9736106158846151E-2</v>
      </c>
      <c r="F11" s="92">
        <f>diarrhoea_12_23mo/26</f>
        <v>5.9205646049230766E-2</v>
      </c>
      <c r="G11" s="92">
        <f>diarrhoea_24_59mo/26</f>
        <v>5.9205646049230766E-2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0.22</v>
      </c>
      <c r="I14" s="92">
        <f>food_insecure</f>
        <v>0.22</v>
      </c>
      <c r="J14" s="92">
        <f>food_insecure</f>
        <v>0.22</v>
      </c>
      <c r="K14" s="92">
        <f>food_insecure</f>
        <v>0.22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0.249</v>
      </c>
      <c r="M23" s="92">
        <f>famplan_unmet_need</f>
        <v>0.249</v>
      </c>
      <c r="N23" s="92">
        <f>famplan_unmet_need</f>
        <v>0.249</v>
      </c>
      <c r="O23" s="92">
        <f>famplan_unmet_need</f>
        <v>0.249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5.8647693176269403E-2</v>
      </c>
      <c r="M24" s="92">
        <f>(1-food_insecure)*(0.49)+food_insecure*(0.7)</f>
        <v>0.53620000000000001</v>
      </c>
      <c r="N24" s="92">
        <f>(1-food_insecure)*(0.49)+food_insecure*(0.7)</f>
        <v>0.53620000000000001</v>
      </c>
      <c r="O24" s="92">
        <f>(1-food_insecure)*(0.49)+food_insecure*(0.7)</f>
        <v>0.53620000000000001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2.5134725646972601E-2</v>
      </c>
      <c r="M25" s="92">
        <f>(1-food_insecure)*(0.21)+food_insecure*(0.3)</f>
        <v>0.2298</v>
      </c>
      <c r="N25" s="92">
        <f>(1-food_insecure)*(0.21)+food_insecure*(0.3)</f>
        <v>0.2298</v>
      </c>
      <c r="O25" s="92">
        <f>(1-food_insecure)*(0.21)+food_insecure*(0.3)</f>
        <v>0.2298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2.5594107055664003E-2</v>
      </c>
      <c r="M26" s="92">
        <f>(1-food_insecure)*(0.3)</f>
        <v>0.23399999999999999</v>
      </c>
      <c r="N26" s="92">
        <f>(1-food_insecure)*(0.3)</f>
        <v>0.23399999999999999</v>
      </c>
      <c r="O26" s="92">
        <f>(1-food_insecure)*(0.3)</f>
        <v>0.23399999999999999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0.89062347412109399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2020-03-24T06:48:38Z</dcterms:modified>
</cp:coreProperties>
</file>