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B57104BC-7A10-4649-AA10-50BA6BF5369D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6" i="2" s="1"/>
  <c r="A34" i="2"/>
  <c r="G16" i="2"/>
  <c r="H16" i="2"/>
  <c r="I16" i="2" s="1"/>
  <c r="G17" i="2"/>
  <c r="H17" i="2"/>
  <c r="I17" i="2" s="1"/>
  <c r="G18" i="2"/>
  <c r="H18" i="2"/>
  <c r="G19" i="2"/>
  <c r="H19" i="2"/>
  <c r="I19" i="2" s="1"/>
  <c r="G20" i="2"/>
  <c r="H20" i="2"/>
  <c r="I20" i="2" s="1"/>
  <c r="G21" i="2"/>
  <c r="H21" i="2"/>
  <c r="I21" i="2" s="1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/>
  <c r="G27" i="2"/>
  <c r="H27" i="2"/>
  <c r="I27" i="2" s="1"/>
  <c r="G28" i="2"/>
  <c r="H28" i="2"/>
  <c r="I28" i="2" s="1"/>
  <c r="G29" i="2"/>
  <c r="H29" i="2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C7" i="51" s="1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H11" i="2"/>
  <c r="I11" i="2" s="1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22" i="2"/>
  <c r="I18" i="2"/>
  <c r="I32" i="2"/>
  <c r="I29" i="2"/>
  <c r="I3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24" i="2"/>
  <c r="A18" i="2"/>
  <c r="A40" i="2"/>
  <c r="A22" i="2"/>
  <c r="A25" i="2"/>
  <c r="A29" i="2"/>
  <c r="A27" i="2"/>
  <c r="A31" i="2"/>
  <c r="A20" i="2"/>
  <c r="A16" i="2"/>
  <c r="A19" i="2"/>
  <c r="A35" i="2"/>
  <c r="A28" i="2"/>
  <c r="A17" i="2"/>
  <c r="A33" i="2"/>
  <c r="A30" i="2"/>
  <c r="A26" i="2"/>
  <c r="A23" i="2"/>
  <c r="A39" i="2"/>
  <c r="A32" i="2"/>
  <c r="A21" i="2"/>
  <c r="A37" i="2"/>
  <c r="A38" i="2"/>
  <c r="C6" i="51" l="1"/>
  <c r="I15" i="2"/>
  <c r="I14" i="2"/>
  <c r="I13" i="2"/>
  <c r="I10" i="2"/>
  <c r="I9" i="2"/>
  <c r="I8" i="2"/>
  <c r="I7" i="2"/>
  <c r="I6" i="2"/>
  <c r="I5" i="2"/>
  <c r="I4" i="2"/>
  <c r="I3" i="2"/>
  <c r="I2" i="2"/>
  <c r="C8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9E2D52F6-9E04-4F54-A09A-3C27A91F48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477DD13C-22DA-4015-8D98-78EF0B7BC41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9" authorId="0" shapeId="0" xr:uid="{9E3167E2-5604-4E78-9824-FE7EC58C5F4D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78ACDC28-2CCC-4EDD-8FBC-99D8E884EDDD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C17DD61B-F950-4CDE-AA39-0A6C7060820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72A3E5A5-AFC5-45C2-8785-E3B71B256851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49A77FDF-1DA3-4D51-988E-2D65BE4EE631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4685F978-54B9-48C0-A0F6-2A0D00C5365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A84E899A-98E2-4CC2-88B0-C151481E081E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D04144A3-A91C-415E-9099-605C0EC90A8A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C7465165-6B84-46B2-9084-4DF91E3C743B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B2911149-89F3-42CC-8DF6-AE2E5861D08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20437F7B-BE4B-4628-9EE0-1D9AD1C621B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726741D3-C1BF-4942-8ACA-BDD9633EEE7E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01A9037C-01EC-46BF-9D3A-46C1C6AB6707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138580D9-C10C-434D-B50E-CFB09F232B8B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90443D0B-68A4-4FE8-B78A-CEB352113A4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43586577-D74F-4092-818A-D5C49524C1AE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8AEEFA27-9D15-4F6B-84B5-041EF408BF71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AA85E62A-B282-427A-86F2-C61534505669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A5095566-0631-4C28-AB64-FA6E354654B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173E323-40FF-407D-A103-7EF0A964C910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A1818639-1754-4BAE-9382-304178B5391C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2144D5F7-F585-45F1-A675-2294D49FA390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AE47BBF1-1C54-4053-8411-63032A3AEA8A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06255F72-A293-43E1-B284-ED029A404D66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3BCAF2CD-298C-498F-86C7-0639C1B6259E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2A03629D-7B49-41E7-8190-2CB8950092B1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CD2C1DE9-2FD2-4E4B-903F-4D2AB9A184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D45BF50E-F4E6-4EB0-A974-847EAF74B67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B938DA52-7143-4BBE-A0CC-BA14279D0A3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19BAF1F9-C59E-4626-BFD7-A9A1B850E5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AB95FC78-E738-4080-8BDF-4CE91655FF4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1E892E06-1F62-4C7E-BF81-2FAD41252F18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6AEF094C-A122-485E-95D3-08A2CD74A6F8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EABA84D0-7580-4830-8B8C-687BDE7AD0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815E1FFB-30CC-4E73-89B3-F55746C016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C0E68C88-F047-48CC-B5DC-D458DC12C8E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399D4B07-16A0-4A32-9F90-8B04143578E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BD856B32-87DD-4810-A6F0-EAD9E50CA3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DAA7D755-B5F2-4656-8B34-54D263B135E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AB61E051-3600-4FE8-A1A4-A12F46004A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425FD92C-6CC4-4469-86FD-7E5E935A748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6E977DB0-1D13-45F3-980C-1BCFDA22DE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B52F484E-D4CE-4E19-8B11-336598F6F58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A21D395F-4EDC-4E5E-A308-F8CAB01CC3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C766DF71-67F7-4EF6-B83C-B5B1EA14810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1EBEC92-8331-4CB2-8D34-731C672DCED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C2D0AF7F-C801-4CA2-A4EA-A87528DABA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3C9D1061-CD9F-4DBB-80DB-D3B151D3A4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0A856103-4643-4818-B87E-2FD99AE1D0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D5688C2C-57C9-464D-98BE-78C5F09DEB3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8D18CA94-C9E8-4516-97E5-3983DC30F5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DDBDC43C-F0C6-4519-8B85-319EB32360D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1BB8AB70-8D42-4BDC-8EBF-27103A864EE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3B9272CE-6E64-442B-B41A-4F462D1161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72DD2E99-77BB-42F0-A235-4428D319793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DD3BB707-F6AB-46D4-9457-9A19CF70F5D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C7AE65AF-D7F5-4DD6-A97F-71DD60B1D4D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11CF3D32-47B0-4AA3-A43C-5AE579E892F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C8C03568-F849-42AA-A1BC-A8C944530CA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7CDE17DB-31AF-4682-BDED-9B4B9A0BF3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337D8CBD-CDED-4592-8FF4-AF8A0B91DCA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7E027645-A2BF-4CFA-9E88-4586AB9C72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4C0AAC8C-1B4D-462A-B028-62412E798F0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1CDCA759-18F8-41B8-9861-A00A54F871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DB29A9CD-C466-4E80-839E-0F8DFD12A75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A4A151ED-AD21-41C8-A107-C0109FE2518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338234A6-876D-4CFD-9F5C-6251D2CF82E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30E3562F-4490-45CD-8632-0E718A5B09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BCA15CCC-81C4-4DA7-8A13-9D75636D0C6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2456FB94-8A4C-4174-A6EC-6E71280ED3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047B1169-87C5-4819-A1D8-D5D106A1C3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1B78F667-A713-4CE2-A460-A395AAFB3D2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1288A742-79BD-4E5F-B1E4-87F4D566D51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4408EB37-D3A9-48CB-98E4-27C554963D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F3618695-5B40-4673-9710-02007C9130F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39E8AB22-B2F6-46E9-BB05-D58484C9B0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B5E66D63-D19C-484B-838F-B09F6A936DD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77293F52-B673-44CF-91E9-CF547A50B1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A81C4E76-9A00-4605-8195-1934D872A0B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8CF31D57-F01A-4330-9206-3B2B3719612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5814C14A-9101-4285-A40D-8283FEE821E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1CEE7120-8A45-4F8B-A1A9-0E61724C246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1CD9CDBD-25F8-4294-A8B2-173B6602014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6EADDCC5-9C34-4AA0-80B7-5D7D80E41C8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20111263-FD8A-4B36-9129-685668C5626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F98015C2-C87F-49EF-9EFD-6723B17CD1E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E2F81294-6279-4121-AE00-DC6392262AB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93699A32-9A93-4321-AE15-02EABB04A10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07D0362D-58D3-4C75-8371-293A6F379A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254F4CA8-787E-46DF-9D52-85605A55CB6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1C138F42-8BA8-4031-88CE-81843D422F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03255389-7824-4161-8236-1E414EDC06F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871C01DE-A3B6-4260-8B79-31731CA8A00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1C5FBC95-8D33-4F93-80D5-AAEB129D3DA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89031933-9FC2-4002-851C-F77130D3EED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CE70B2DF-AEB2-4C0A-8F10-A6D7E1681C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D130FCF3-BAC5-4E7C-BFC1-E9EF3941FDA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02EEC269-2C63-4E14-B9EB-23827FF4EB9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D0123D05-C2DB-4C36-9797-F81A3C52C17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3182CFE6-82F5-437F-A93A-EC7295CA12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49678F81-1332-4353-BEB3-FC7D060BB3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64FF6967-D5AA-4BE3-900B-F64E44ECFCA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30AD8028-DACA-4F59-8A24-622C600845C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8F1BF9AD-DAFD-4670-A513-CF76868F56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7F18908F-3415-45FE-840B-85AAC6B18F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956EE2B2-B59C-4751-B61E-1F11C05A92F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CBA3635D-A1C4-4623-A774-116B6DDEAD2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90BB337B-AB52-4981-B7C5-CE5F14512D5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EFE1D7FB-C49C-43C6-A529-0ADC4BE650B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EF4750ED-C9DD-495C-B877-2D4D757936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A3D7DC22-B639-4F87-8426-95D9FB63796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401FED19-6303-423E-9E5B-19FA8A217A4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36946BC3-405B-48A6-9C78-F77D5B91411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8149283F-746B-49B2-B337-CE822C8A122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13D11270-5990-4843-B58D-4529B28977B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BAB7C8D0-EE25-4467-9642-714DCD5794B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CC22D4DB-7287-4921-AC3A-CA58B932148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BDDCB467-BAC3-41EF-B9FA-2345658DD999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CDF8825A-DE3B-4441-A08E-0721317D9F0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88C8E0B5-B9BB-47FE-8090-6B589406C7B4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7266EF1A-21AC-49E6-A058-BC6E2921A1F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9232B957-548F-4F5D-81F6-1F49791617FA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6EC22A86-BBA5-4C64-9651-F2373165B54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B60F1808-F754-4233-A8B9-DC1CF383AD4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8D7371B3-4F16-4DDD-BBFF-E58CD7C1E47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48398A7A-B52D-4358-866F-37F653465A5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5A70811A-0599-4B65-9666-ACD8BB71588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E824FE4B-5AAE-480F-AD42-E3549AD5EB4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C7D3B60B-4E19-4195-9E36-7FB37FC40467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6401F446-FB17-47BF-9615-4161737D2B7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CED250C1-0289-4C52-92CD-B2A90FAC4A60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E7187C39-1008-49C6-948D-41BF383519A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6083DBE9-B936-4AD6-BE18-20E5EF3AFD9C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6FB2A5D9-33F1-47F5-8530-0F5B829E359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926CEBE6-96F0-4412-B239-3FF24041B75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467D7C9B-C6AA-4C8F-9395-64C1E43B291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1C1B8F75-FF44-43F9-8626-E9EDD3A183D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97C006E2-92BB-496C-A873-C24396C6167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65A55B28-F5B0-448F-BF11-3B988AA5C67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70738611-1552-4F0A-BFA8-9FD90D000331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134315E4-25B5-4A9E-8A73-95E56924F8E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43C14FBA-C14E-4D8A-90CD-8AC354822375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7C12175B-4835-49E2-8472-01E04541D83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C277B38F-D64E-480D-9379-9EBA852ABE1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ABD78995-CCDD-408A-8C4C-EE23470E927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072549AE-DF68-4FC2-9D5C-74F2790A244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EC06AEDF-3818-4319-8314-24A58DCE3046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DF380C95-7FB6-4C7D-80BD-833729C79EBC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AE960D8F-64DE-402D-8D2C-12BD0327866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C7F08A2B-C8A3-4E01-A302-D23AE7896BDF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2C5FBBF9-443C-4D0F-93FB-C2598D9EC9D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0E5C31A9-2B24-4430-8CE9-9210A150D04D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F40B46CE-8D72-46B1-B0B8-DC7322533A2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F616C2DC-4592-41BA-88E9-F087D9F30CB7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BBECFBEE-7195-496B-AFDC-3F584FA56CD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A5028358-6896-43BC-8FE3-5A1660AF8F32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9534283F-8BBF-45CA-8EC7-1AB4CEB0FA6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CCB4812B-B4F8-4AB8-923A-C0C62D3487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23454EF4-56D9-4CBD-B32B-F8B994B48BC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F18144B8-D06F-4185-86C7-B88ECD0941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C5B5CA2B-44B0-4402-AF2A-CC512306053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7EFF6A6E-B66D-4FE8-87E5-FB7A859DB5F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D5880ADE-D5EA-465F-A00F-1EEBD2A06E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6379D5D2-A61F-4A02-9333-98A74CA44EB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E35DDA74-2DFF-46F9-91E2-B5AC9B695D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E4A3E33F-12E2-444B-AE1B-8C0C0EF5879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799C9D5A-8158-47F4-BD90-70D080BE1A7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A29E952D-1A07-4A5B-AB3A-DCF61898E0F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28C4D779-D915-4F47-94B6-053F34E4B88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7D067FE7-8FE3-41A4-81FB-A8E754EB49A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5F995908-FE32-4C9F-A49D-16FD9D65B12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972C29B0-41AC-496F-9C59-BD51D428FD1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B26B16E7-8AF2-48DC-B4FA-034A3C0CCF9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29C75D27-3846-4D9B-B647-4767FD2F8CA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4F2505DA-6EA3-4AB8-A2DD-1C728A89F040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73FDB800-487B-48B5-9968-DC753A365A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2811BED2-D393-4A43-90DB-1241E520225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CED356F3-984B-419F-89FF-2EB9357AF7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7F144E12-61F7-43A7-8947-B119377E041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D9ECF2B4-5184-4931-973F-0452E37BE28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ADFBFA9D-6A0E-412F-B6F0-6BBBC3C0F16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167E663B-85E8-4805-823D-363E181F558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14AD6491-2E8B-4D8F-ABC9-72C0E4BEF84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6481E76C-3D73-419A-A6A3-DBB5111027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73DEEF14-BD87-4FEE-8A47-B2E701123F3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29D7A3D0-B01A-47FE-883D-7B33058F5BF3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98008540-596D-4D97-BEC7-E9E3E42C93F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92ACBAEA-363F-4E92-8A1E-65F88A33301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AEAA6C36-86F8-42ED-A68C-9256EEF65E9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265F511E-BB9D-4BAB-A1DF-52B404C1EEE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5FE03231-9241-411A-A917-693CE23E63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76A186A9-630F-48ED-B9CE-5EA95352A05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76DBE8D2-7558-42E3-AAAB-AA330C3F8EE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8210167D-AB45-4770-A99D-CDCF15D1360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DA65A703-01A2-48A2-8912-11FF4325250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F4F538CB-D512-4F1C-A447-55E1D87C3F1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F86CB357-7D7D-4D9F-8AFF-5EC14C7E8F3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FFD049BE-0797-4987-A2BA-A625B038DF3D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3DD71916-A98E-4E2C-A1B6-68FFAC2F7D5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76F5ACEB-0240-450D-830E-4A8650A1320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EB7F54B7-9ED2-4B43-97ED-984265F121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05CE75A4-7A0A-4C03-BB7B-3F90E2477AD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561FEA0F-6395-4DEE-B083-2C64D501C2CD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8F549800-9843-4AD6-9191-C990685AB7B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0883B4CB-3464-489E-8542-5452B9E4C00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E14159E2-CF1D-49B7-883C-AC986E5A75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7BECF17A-2D0B-46CC-A892-508E11B4DA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DB5761A9-2672-48BD-85D7-7D2938C2F8F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4BBE4BB9-0C6B-45BE-9D0C-8B8184F05B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E069BF81-0319-4D5D-9F3E-C8FF8C354B7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54982323-6086-4BDB-8528-3A6B40253195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6DEE32EC-7E86-4AEB-A20C-CDC424EA68ED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AB7F005F-4E99-46A8-ACB8-95809D199D38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39F814C2-2D77-457D-A59B-DC21D35D7CC2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4" authorId="0" shapeId="0" xr:uid="{287AA88A-5BD0-4B1C-9713-912770512D6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E4" authorId="0" shapeId="0" xr:uid="{55D90530-A0DD-405B-BAAD-3486F9B9A5FA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F4" authorId="0" shapeId="0" xr:uid="{D5B74F49-406E-4C87-B194-22CB1A335FB0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64E25FDD-880F-4135-BC42-A51619DF7D8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FE8C28FB-CD7F-47D8-BAC6-7C079741A99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340BD3FC-55B7-4AF0-9E18-B10FEB9FE46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2531106F-F66C-47DC-8AA0-2D9307653A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CC0FF283-7ACB-4A8A-815E-BD6777D334F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DB63A2BA-44E2-4E99-AD73-5F064AAC9CF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1E505F8D-8248-4CAC-B274-516605DBED7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5C36A120-F3E0-4548-B8DC-D0BC546076B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92C4367D-FF06-43BB-AED8-5C2D2FBFDC0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852A4D79-BE62-4034-AFA9-F1BD056A37E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3F1FBA64-759F-4E6A-A761-AF42A2607CB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C7AF6765-0385-4214-ADA2-09C46A2BC33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3D0C3B78-CC52-40FC-AD88-3EA60D06C7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B6F7F7DD-44CD-4E34-9161-19B169A9A49B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9CFBD16C-79D2-4F42-960A-1490BDA45E3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2DA92823-D941-4C97-B256-1BE87911C29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D64A8238-5D1D-44A2-9CDC-CEA195D8F0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61F644C6-5345-4FE9-8A08-8F025EBD104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D8FD09BF-D3F2-4301-B4D8-ED98D4E475F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0792BFD7-BA20-423D-98E6-ED309F67215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CD6D53AD-7C79-432F-A810-A45A5375FA8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931BD42A-7966-4BF0-8E86-29DD4223BD2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96A5E2DB-53D9-42D1-A9AB-E43568B1D0F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BF70B042-656E-4580-941B-34FB6C1B04E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09B27B18-8E56-4535-AF4B-D9C5E5AC71A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1F60743E-CD10-49C8-B162-D058A9A1FE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EF43965D-A637-4916-9635-3D056A3F11E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AAC5CB87-9E0D-426D-AF14-C12D952A057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01F3A57B-E38D-4187-AF6E-35C54AAD22C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73323FDC-C6FF-465C-8773-0DE2363A0B3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0FB155B3-900C-4E5F-983D-7565C28EE78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E339FC9D-C9A7-44B3-B8EE-16E4867FA48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D4C9E86A-B0F4-4212-BAED-0747211A83F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8534C796-642B-4149-8718-15E3DD81B43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9C4E2748-48CB-4E56-9E9C-F8F4667157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4C5CA40C-9D1C-4AE5-A644-48D7867193D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222DACD7-73C8-4E2D-94FC-8A9EE936D1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2FB92CD0-3DB9-4AD4-9936-31A72B7BE00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E7BA3B46-8381-477F-AFC7-C82EA6041E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DB285C61-192E-4444-BD5C-ECEF382E6AB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1C372656-93FF-4568-B79B-4B01E54AA34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D2524715-8099-48CA-A664-E7FA4F0FD7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4BC9D36B-7AB1-43F3-A13D-C98647A6BEE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64A58900-21E5-4130-87BC-005C0549664E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BA240CB1-63B6-4F74-9AB4-17514B5A6C2A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35AC6B0B-6F55-4760-9CED-DA3BF8BFA1B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E7065F4C-8B22-4B5E-B2E3-605A2DE0F934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68396E90-9E9B-4279-AC49-35AC2D39FC66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9203BEFC-3AFE-4161-AAA0-043E9D97FC4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AE8ED8AC-0E26-4B27-967E-1BA190BEA4C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3E4D0065-6FF1-4716-9908-F67F9608A633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44B5538F-B9A9-4C79-A0A8-C53A1ECE66E0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C4F52DE1-74B3-4F1B-8028-B86F4F0D909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D645C948-2818-4A43-84E7-A60A668B719F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2851D332-F07B-441F-AFF4-6A5AD08BD86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712FD0FA-752A-4FF2-BFCD-E4A1A2FFFEAD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2CA74436-9F38-4409-9D52-442AEB02B5AC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C97D8F95-1704-4936-8F26-A79BD3E95C4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C639719E-FFF0-4313-8DF9-B1CDADDA8258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445B2179-3B1B-4014-A0E2-366397D81B7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D32E9968-D2D3-4031-906B-8E65DC9674B0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C3DE7835-4145-4534-BC34-A6542E86AEB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236DC182-F3D5-400B-9671-F5A2C20A875A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62F0D40A-04EE-4B48-AF65-9CE2F12B25D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75B7EE03-DC07-4A9A-86F2-59137346BA22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9D6091F5-6B2B-48E1-AB6E-C6747C49E93D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5915F071-3A7B-43BF-A41B-DDB3D11D1BA4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F9489628-52CB-4DE8-9E1F-F81244F13A5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C5E91DD9-6480-4B4D-9F0C-BB077DBC37B5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818A2090-C66F-4AA2-9BE9-11DC1567BCE3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D130A817-E8E4-4AA0-AB2E-9B7D69676C8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9DAEB24B-5EC8-404E-B7A2-DA9866F1CD3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8A2AB7E4-0473-43C9-B060-9361E318951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450986D4-DD16-4F62-82B0-6972E7B5B16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AAD5178D-F5D2-4DC4-931A-CB6B9ED25899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E6FB7334-45C7-44BB-8E64-8353C8C4A06E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4C7FA2B4-C96A-44B9-BCFF-4B61B5371733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C6DE6074-D4FD-4294-9C23-E4C63177724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4D252E65-5DBE-4CDC-AAF2-88733512FF7B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A96065B0-9339-429B-B7AE-686E28BF2830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B645A1CF-2B1E-47E6-8678-DD02DEED3BA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67B14825-E966-48E7-862C-C376D80DB50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191ABA12-05CA-4216-8645-DB11C2A5332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6B60872B-0D5E-4C41-B3F8-EC5C1E3E25E6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D7E7112C-2579-446C-B26A-24AF7F496A6C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9D21A6D5-F76B-4C70-B797-CB583A374D5F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50659ABF-70FF-4FFE-97FC-4C30FC114B24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C5450B63-CAAB-4E73-AF4E-FCC68E6310FC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BD61D937-F8DD-41C5-8DDC-999F50C4A706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6DA2D5EE-E34B-40A2-BDF8-7209CBCA19D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6E057895-85D5-48D5-8D3B-64F84BB3C72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ADD1438F-856B-4E0D-B262-89DC374A9169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EA0271B8-871B-4918-A74F-C8CBEE76196B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051E10B1-9518-4E69-9C19-58C8D54CF22E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31" authorId="0" shapeId="0" xr:uid="{DC0E874B-A99E-4308-A227-B078FDE92A10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EBEB9157-6B2C-4DCF-80AC-2AA4B1AA2AE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97FA2F5C-D5F5-4285-A767-E43D767B0987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F293711E-F94E-4458-A97F-B0D72BB02E38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73E8524A-E416-42B6-9A22-C9682D7DC881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B716DD5F-092D-4088-8AB4-4149E7FC3392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7D10F95B-868B-47A9-B039-7C52224C7225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2DBDCA8-88FF-4418-980F-3BE01966D82E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3EF5C335-EBEB-44C8-8676-BE9A5B7C1040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4FA2C364-C71F-40B4-8133-A7D1A321ED09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<sst xmlns="http://schemas.openxmlformats.org/spreadsheetml/2006/main" count="1102" uniqueCount="271">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</sst>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3281716</v>
      </c>
    </row>
    <row r="8" spans="1:3" ht="15" customHeight="1" x14ac:dyDescent="0.25">
      <c r="B8" s="7" t="s">
        <v>106</v>
      </c>
      <c r="C8" s="70">
        <v>0.40100000000000002</v>
      </c>
    </row>
    <row r="9" spans="1:3" ht="15" customHeight="1" x14ac:dyDescent="0.25">
      <c r="B9" s="9" t="s">
        <v>107</v>
      </c>
      <c r="C9" s="71">
        <v>1</v>
      </c>
    </row>
    <row r="10" spans="1:3" ht="15" customHeight="1" x14ac:dyDescent="0.25">
      <c r="B10" s="9" t="s">
        <v>105</v>
      </c>
      <c r="C10" s="71">
        <v>0.29334579467773397</v>
      </c>
    </row>
    <row r="11" spans="1:3" ht="15" customHeight="1" x14ac:dyDescent="0.25">
      <c r="B11" s="7" t="s">
        <v>108</v>
      </c>
      <c r="C11" s="70">
        <v>0.47200000000000003</v>
      </c>
    </row>
    <row r="12" spans="1:3" ht="15" customHeight="1" x14ac:dyDescent="0.25">
      <c r="B12" s="7" t="s">
        <v>109</v>
      </c>
      <c r="C12" s="70">
        <v>0.51800000000000002</v>
      </c>
    </row>
    <row r="13" spans="1:3" ht="15" customHeight="1" x14ac:dyDescent="0.25">
      <c r="B13" s="7" t="s">
        <v>110</v>
      </c>
      <c r="C13" s="70">
        <v>0.55000000000000004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0.1002</v>
      </c>
    </row>
    <row r="24" spans="1:3" ht="15" customHeight="1" x14ac:dyDescent="0.25">
      <c r="B24" s="20" t="s">
        <v>102</v>
      </c>
      <c r="C24" s="71">
        <v>0.46389999999999998</v>
      </c>
    </row>
    <row r="25" spans="1:3" ht="15" customHeight="1" x14ac:dyDescent="0.25">
      <c r="B25" s="20" t="s">
        <v>103</v>
      </c>
      <c r="C25" s="71">
        <v>0.34920000000000001</v>
      </c>
    </row>
    <row r="26" spans="1:3" ht="15" customHeight="1" x14ac:dyDescent="0.25">
      <c r="B26" s="20" t="s">
        <v>104</v>
      </c>
      <c r="C26" s="71">
        <v>8.6699999999999999E-2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0.187</v>
      </c>
    </row>
    <row r="30" spans="1:3" ht="14.25" customHeight="1" x14ac:dyDescent="0.25">
      <c r="B30" s="30" t="s">
        <v>76</v>
      </c>
      <c r="C30" s="73">
        <v>2.7000000000000003E-2</v>
      </c>
    </row>
    <row r="31" spans="1:3" ht="14.25" customHeight="1" x14ac:dyDescent="0.25">
      <c r="B31" s="30" t="s">
        <v>77</v>
      </c>
      <c r="C31" s="73">
        <v>9.0999999999999998E-2</v>
      </c>
    </row>
    <row r="32" spans="1:3" ht="14.25" customHeight="1" x14ac:dyDescent="0.25">
      <c r="B32" s="30" t="s">
        <v>78</v>
      </c>
      <c r="C32" s="73">
        <v>0.69499999998509876</v>
      </c>
    </row>
    <row r="33" spans="1:5" ht="13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25.4</v>
      </c>
    </row>
    <row r="38" spans="1:5" ht="15" customHeight="1" x14ac:dyDescent="0.25">
      <c r="B38" s="16" t="s">
        <v>91</v>
      </c>
      <c r="C38" s="75">
        <v>51.2</v>
      </c>
      <c r="D38" s="17"/>
      <c r="E38" s="18"/>
    </row>
    <row r="39" spans="1:5" ht="15" customHeight="1" x14ac:dyDescent="0.25">
      <c r="B39" s="16" t="s">
        <v>90</v>
      </c>
      <c r="C39" s="75">
        <v>81.2</v>
      </c>
      <c r="D39" s="17"/>
      <c r="E39" s="17"/>
    </row>
    <row r="40" spans="1:5" ht="15" customHeight="1" x14ac:dyDescent="0.25">
      <c r="B40" s="16" t="s">
        <v>171</v>
      </c>
      <c r="C40" s="75">
        <v>3.71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21.2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1.7500000000000002E-2</v>
      </c>
      <c r="D45" s="17"/>
    </row>
    <row r="46" spans="1:5" ht="15.75" customHeight="1" x14ac:dyDescent="0.25">
      <c r="B46" s="16" t="s">
        <v>11</v>
      </c>
      <c r="C46" s="71">
        <v>9.1400000000000009E-2</v>
      </c>
      <c r="D46" s="17"/>
    </row>
    <row r="47" spans="1:5" ht="15.75" customHeight="1" x14ac:dyDescent="0.25">
      <c r="B47" s="16" t="s">
        <v>12</v>
      </c>
      <c r="C47" s="71">
        <v>0.19059999999999999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0.70050000000000001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3.1981810446675007</v>
      </c>
      <c r="D51" s="17"/>
    </row>
    <row r="52" spans="1:4" ht="15" customHeight="1" x14ac:dyDescent="0.25">
      <c r="B52" s="16" t="s">
        <v>125</v>
      </c>
      <c r="C52" s="76">
        <v>2.8710553882099896</v>
      </c>
    </row>
    <row r="53" spans="1:4" ht="15.75" customHeight="1" x14ac:dyDescent="0.25">
      <c r="B53" s="16" t="s">
        <v>126</v>
      </c>
      <c r="C53" s="76">
        <v>2.8710553882099896</v>
      </c>
    </row>
    <row r="54" spans="1:4" ht="15.75" customHeight="1" x14ac:dyDescent="0.25">
      <c r="B54" s="16" t="s">
        <v>127</v>
      </c>
      <c r="C54" s="76">
        <v>2.2685372911199999</v>
      </c>
    </row>
    <row r="55" spans="1:4" ht="15.75" customHeight="1" x14ac:dyDescent="0.25">
      <c r="B55" s="16" t="s">
        <v>128</v>
      </c>
      <c r="C55" s="76">
        <v>2.2685372911199999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0.39417868298224723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35.596790609555818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44.652064108478534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62.710307875329853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0.24845483936730428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1.0959025346269842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1.0959025346269842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1.0959025346269842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1.0959025346269842</v>
      </c>
      <c r="E13" s="86" t="s">
        <v>202</v>
      </c>
    </row>
    <row r="14" spans="1:5" ht="15.75" customHeight="1" x14ac:dyDescent="0.25">
      <c r="A14" s="11" t="s">
        <v>187</v>
      </c>
      <c r="B14" s="85">
        <v>0.502</v>
      </c>
      <c r="C14" s="85">
        <v>0.95</v>
      </c>
      <c r="D14" s="86">
        <v>14.1771259775989</v>
      </c>
      <c r="E14" s="86" t="s">
        <v>202</v>
      </c>
    </row>
    <row r="15" spans="1:5" ht="15.75" customHeight="1" x14ac:dyDescent="0.25">
      <c r="A15" s="11" t="s">
        <v>209</v>
      </c>
      <c r="B15" s="85">
        <v>0.502</v>
      </c>
      <c r="C15" s="85">
        <v>0.95</v>
      </c>
      <c r="D15" s="86">
        <v>14.1771259775989</v>
      </c>
      <c r="E15" s="86" t="s">
        <v>202</v>
      </c>
    </row>
    <row r="16" spans="1:5" ht="15.75" customHeight="1" x14ac:dyDescent="0.25">
      <c r="A16" s="52" t="s">
        <v>57</v>
      </c>
      <c r="B16" s="85">
        <v>0.47600000000000003</v>
      </c>
      <c r="C16" s="85">
        <v>0.95</v>
      </c>
      <c r="D16" s="86">
        <v>0.23340244055012854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5.9000000000000004E-2</v>
      </c>
      <c r="C18" s="85">
        <v>0.95</v>
      </c>
      <c r="D18" s="87">
        <v>1.5515495774534864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1.5515495774534864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1.5515495774534864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2.4393581689457542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24.160007493407182</v>
      </c>
      <c r="E22" s="86" t="s">
        <v>202</v>
      </c>
    </row>
    <row r="23" spans="1:5" ht="15.75" customHeight="1" x14ac:dyDescent="0.25">
      <c r="A23" s="52" t="s">
        <v>34</v>
      </c>
      <c r="B23" s="85">
        <v>0.89800000000000002</v>
      </c>
      <c r="C23" s="85">
        <v>0.95</v>
      </c>
      <c r="D23" s="86">
        <v>4.6510701337195632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20.488108941309147</v>
      </c>
      <c r="E24" s="86" t="s">
        <v>202</v>
      </c>
    </row>
    <row r="25" spans="1:5" ht="15.75" customHeight="1" x14ac:dyDescent="0.25">
      <c r="A25" s="52" t="s">
        <v>87</v>
      </c>
      <c r="B25" s="85">
        <v>7.6999999999999999E-2</v>
      </c>
      <c r="C25" s="85">
        <v>0.95</v>
      </c>
      <c r="D25" s="86">
        <v>20.483027915241273</v>
      </c>
      <c r="E25" s="86" t="s">
        <v>202</v>
      </c>
    </row>
    <row r="26" spans="1:5" ht="15.75" customHeight="1" x14ac:dyDescent="0.25">
      <c r="A26" s="52" t="s">
        <v>137</v>
      </c>
      <c r="B26" s="85">
        <v>0.502</v>
      </c>
      <c r="C26" s="85">
        <v>0.95</v>
      </c>
      <c r="D26" s="86">
        <v>4.6100471830315692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3.8985807945393556</v>
      </c>
      <c r="E27" s="86" t="s">
        <v>202</v>
      </c>
    </row>
    <row r="28" spans="1:5" ht="15.75" customHeight="1" x14ac:dyDescent="0.25">
      <c r="A28" s="52" t="s">
        <v>84</v>
      </c>
      <c r="B28" s="85">
        <v>0.21199999999999999</v>
      </c>
      <c r="C28" s="85">
        <v>0.95</v>
      </c>
      <c r="D28" s="86">
        <v>1.5110036274130307</v>
      </c>
      <c r="E28" s="86" t="s">
        <v>202</v>
      </c>
    </row>
    <row r="29" spans="1:5" ht="15.75" customHeight="1" x14ac:dyDescent="0.25">
      <c r="A29" s="52" t="s">
        <v>58</v>
      </c>
      <c r="B29" s="85">
        <v>5.9000000000000004E-2</v>
      </c>
      <c r="C29" s="85">
        <v>0.95</v>
      </c>
      <c r="D29" s="86">
        <v>62.448941953110591</v>
      </c>
      <c r="E29" s="86" t="s">
        <v>202</v>
      </c>
    </row>
    <row r="30" spans="1:5" ht="15.75" customHeight="1" x14ac:dyDescent="0.25">
      <c r="A30" s="52" t="s">
        <v>67</v>
      </c>
      <c r="B30" s="85">
        <v>0.26100000000000001</v>
      </c>
      <c r="C30" s="85">
        <v>0.95</v>
      </c>
      <c r="D30" s="86">
        <v>1.2252665410686776</v>
      </c>
      <c r="E30" s="86" t="s">
        <v>202</v>
      </c>
    </row>
    <row r="31" spans="1:5" ht="15.75" customHeight="1" x14ac:dyDescent="0.25">
      <c r="A31" s="52" t="s">
        <v>28</v>
      </c>
      <c r="B31" s="85">
        <v>0.99</v>
      </c>
      <c r="C31" s="85">
        <v>0.95</v>
      </c>
      <c r="D31" s="86">
        <v>0.44130531545716389</v>
      </c>
      <c r="E31" s="86" t="s">
        <v>202</v>
      </c>
    </row>
    <row r="32" spans="1:5" ht="15.75" customHeight="1" x14ac:dyDescent="0.25">
      <c r="A32" s="52" t="s">
        <v>83</v>
      </c>
      <c r="B32" s="85">
        <v>0.13800000000000001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0.25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0.19699999999999998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0.82299999999999995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0.08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4.0000000000000001E-3</v>
      </c>
      <c r="C37" s="85">
        <v>0.95</v>
      </c>
      <c r="D37" s="86">
        <v>4.5629156859560327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0.46526393095438617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3.1981810446675007</v>
      </c>
      <c r="C2" s="26">
        <f>'Baseline year population inputs'!C52</f>
        <v>2.8710553882099896</v>
      </c>
      <c r="D2" s="26">
        <f>'Baseline year population inputs'!C53</f>
        <v>2.8710553882099896</v>
      </c>
      <c r="E2" s="26">
        <f>'Baseline year population inputs'!C54</f>
        <v>2.2685372911199999</v>
      </c>
      <c r="F2" s="26">
        <f>'Baseline year population inputs'!C55</f>
        <v>2.2685372911199999</v>
      </c>
    </row>
    <row r="3" spans="1:6" ht="15.75" customHeight="1" x14ac:dyDescent="0.25">
      <c r="A3" s="3" t="s">
        <v>65</v>
      </c>
      <c r="B3" s="26">
        <f>frac_mam_1month * 2.6</f>
        <v>0.13361866179999998</v>
      </c>
      <c r="C3" s="26">
        <f>frac_mam_1_5months * 2.6</f>
        <v>0.13361866179999998</v>
      </c>
      <c r="D3" s="26">
        <f>frac_mam_6_11months * 2.6</f>
        <v>0.28714532599999998</v>
      </c>
      <c r="E3" s="26">
        <f>frac_mam_12_23months * 2.6</f>
        <v>0.26861758819999998</v>
      </c>
      <c r="F3" s="26">
        <f>frac_mam_24_59months * 2.6</f>
        <v>0.12194040482000003</v>
      </c>
    </row>
    <row r="4" spans="1:6" ht="15.75" customHeight="1" x14ac:dyDescent="0.25">
      <c r="A4" s="3" t="s">
        <v>66</v>
      </c>
      <c r="B4" s="26">
        <f>frac_sam_1month * 2.6</f>
        <v>3.8875064799999998E-2</v>
      </c>
      <c r="C4" s="26">
        <f>frac_sam_1_5months * 2.6</f>
        <v>3.8875064799999998E-2</v>
      </c>
      <c r="D4" s="26">
        <f>frac_sam_6_11months * 2.6</f>
        <v>5.7836583999999996E-2</v>
      </c>
      <c r="E4" s="26">
        <f>frac_sam_12_23months * 2.6</f>
        <v>9.1511817800000006E-2</v>
      </c>
      <c r="F4" s="26">
        <f>frac_sam_24_59months * 2.6</f>
        <v>3.4328907513333333E-2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737409.73644000001</v>
      </c>
      <c r="C2" s="78">
        <v>1027293</v>
      </c>
      <c r="D2" s="78">
        <v>1578464</v>
      </c>
      <c r="E2" s="78">
        <v>1111776</v>
      </c>
      <c r="F2" s="78">
        <v>728899</v>
      </c>
      <c r="G2" s="22">
        <f t="shared" ref="G2:G40" si="0">C2+D2+E2+F2</f>
        <v>4446432</v>
      </c>
      <c r="H2" s="22">
        <f t="shared" ref="H2:H40" si="1">(B2 + stillbirth*B2/(1000-stillbirth))/(1-abortion)</f>
        <v>865955.65815988614</v>
      </c>
      <c r="I2" s="22">
        <f>G2-H2</f>
        <v>3580476.341840114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749522.56</v>
      </c>
      <c r="C3" s="78">
        <v>1060000</v>
      </c>
      <c r="D3" s="78">
        <v>1627000</v>
      </c>
      <c r="E3" s="78">
        <v>1145000</v>
      </c>
      <c r="F3" s="78">
        <v>756000</v>
      </c>
      <c r="G3" s="22">
        <f t="shared" si="0"/>
        <v>4588000</v>
      </c>
      <c r="H3" s="22">
        <f t="shared" si="1"/>
        <v>880179.99990605447</v>
      </c>
      <c r="I3" s="22">
        <f t="shared" ref="I3:I15" si="3">G3-H3</f>
        <v>3707820.0000939453</v>
      </c>
    </row>
    <row r="4" spans="1:9" ht="15.75" customHeight="1" x14ac:dyDescent="0.25">
      <c r="A4" s="7">
        <f t="shared" si="2"/>
        <v>2019</v>
      </c>
      <c r="B4" s="77">
        <v>761533.07999999984</v>
      </c>
      <c r="C4" s="78">
        <v>1094000</v>
      </c>
      <c r="D4" s="78">
        <v>1678000</v>
      </c>
      <c r="E4" s="78">
        <v>1180000</v>
      </c>
      <c r="F4" s="78">
        <v>784000</v>
      </c>
      <c r="G4" s="22">
        <f t="shared" si="0"/>
        <v>4736000</v>
      </c>
      <c r="H4" s="22">
        <f t="shared" si="1"/>
        <v>894284.20444456954</v>
      </c>
      <c r="I4" s="22">
        <f t="shared" si="3"/>
        <v>3841715.7955554305</v>
      </c>
    </row>
    <row r="5" spans="1:9" ht="15.75" customHeight="1" x14ac:dyDescent="0.25">
      <c r="A5" s="7">
        <f t="shared" si="2"/>
        <v>2020</v>
      </c>
      <c r="B5" s="77">
        <v>773411</v>
      </c>
      <c r="C5" s="78">
        <v>1131000</v>
      </c>
      <c r="D5" s="78">
        <v>1731000</v>
      </c>
      <c r="E5" s="78">
        <v>1215000</v>
      </c>
      <c r="F5" s="78">
        <v>814000</v>
      </c>
      <c r="G5" s="22">
        <f t="shared" si="0"/>
        <v>4891000</v>
      </c>
      <c r="H5" s="22">
        <f t="shared" si="1"/>
        <v>908232.69403304067</v>
      </c>
      <c r="I5" s="22">
        <f t="shared" si="3"/>
        <v>3982767.3059669593</v>
      </c>
    </row>
    <row r="6" spans="1:9" ht="15.75" customHeight="1" x14ac:dyDescent="0.25">
      <c r="A6" s="7">
        <f t="shared" si="2"/>
        <v>2021</v>
      </c>
      <c r="B6" s="77">
        <v>786355.96059999999</v>
      </c>
      <c r="C6" s="78">
        <v>1167000</v>
      </c>
      <c r="D6" s="78">
        <v>1786000</v>
      </c>
      <c r="E6" s="78">
        <v>1250000</v>
      </c>
      <c r="F6" s="78">
        <v>846000</v>
      </c>
      <c r="G6" s="22">
        <f t="shared" si="0"/>
        <v>5049000</v>
      </c>
      <c r="H6" s="22">
        <f t="shared" si="1"/>
        <v>923434.23168881435</v>
      </c>
      <c r="I6" s="22">
        <f t="shared" si="3"/>
        <v>4125565.7683111858</v>
      </c>
    </row>
    <row r="7" spans="1:9" ht="15.75" customHeight="1" x14ac:dyDescent="0.25">
      <c r="A7" s="7">
        <f t="shared" si="2"/>
        <v>2022</v>
      </c>
      <c r="B7" s="77">
        <v>799199.47919999994</v>
      </c>
      <c r="C7" s="78">
        <v>1205000</v>
      </c>
      <c r="D7" s="78">
        <v>1843000</v>
      </c>
      <c r="E7" s="78">
        <v>1287000</v>
      </c>
      <c r="F7" s="78">
        <v>878000</v>
      </c>
      <c r="G7" s="22">
        <f t="shared" si="0"/>
        <v>5213000</v>
      </c>
      <c r="H7" s="22">
        <f t="shared" si="1"/>
        <v>938516.64388484135</v>
      </c>
      <c r="I7" s="22">
        <f t="shared" si="3"/>
        <v>4274483.3561151586</v>
      </c>
    </row>
    <row r="8" spans="1:9" ht="15.75" customHeight="1" x14ac:dyDescent="0.25">
      <c r="A8" s="7">
        <f t="shared" si="2"/>
        <v>2023</v>
      </c>
      <c r="B8" s="77">
        <v>811999.16799999983</v>
      </c>
      <c r="C8" s="78">
        <v>1245000</v>
      </c>
      <c r="D8" s="78">
        <v>1903000</v>
      </c>
      <c r="E8" s="78">
        <v>1324000</v>
      </c>
      <c r="F8" s="78">
        <v>913000</v>
      </c>
      <c r="G8" s="22">
        <f t="shared" si="0"/>
        <v>5385000</v>
      </c>
      <c r="H8" s="22">
        <f t="shared" si="1"/>
        <v>953547.58583111363</v>
      </c>
      <c r="I8" s="22">
        <f t="shared" si="3"/>
        <v>4431452.4141688868</v>
      </c>
    </row>
    <row r="9" spans="1:9" ht="15.75" customHeight="1" x14ac:dyDescent="0.25">
      <c r="A9" s="7">
        <f t="shared" si="2"/>
        <v>2024</v>
      </c>
      <c r="B9" s="77">
        <v>824668.00079999981</v>
      </c>
      <c r="C9" s="78">
        <v>1284000</v>
      </c>
      <c r="D9" s="78">
        <v>1965000</v>
      </c>
      <c r="E9" s="78">
        <v>1364000</v>
      </c>
      <c r="F9" s="78">
        <v>947000</v>
      </c>
      <c r="G9" s="22">
        <f t="shared" si="0"/>
        <v>5560000</v>
      </c>
      <c r="H9" s="22">
        <f t="shared" si="1"/>
        <v>968424.86084297427</v>
      </c>
      <c r="I9" s="22">
        <f t="shared" si="3"/>
        <v>4591575.1391570261</v>
      </c>
    </row>
    <row r="10" spans="1:9" ht="15.75" customHeight="1" x14ac:dyDescent="0.25">
      <c r="A10" s="7">
        <f t="shared" si="2"/>
        <v>2025</v>
      </c>
      <c r="B10" s="77">
        <v>837261.90899999999</v>
      </c>
      <c r="C10" s="78">
        <v>1321000</v>
      </c>
      <c r="D10" s="78">
        <v>2031000</v>
      </c>
      <c r="E10" s="78">
        <v>1407000</v>
      </c>
      <c r="F10" s="78">
        <v>982000</v>
      </c>
      <c r="G10" s="22">
        <f t="shared" si="0"/>
        <v>5741000</v>
      </c>
      <c r="H10" s="22">
        <f t="shared" si="1"/>
        <v>983214.15033186309</v>
      </c>
      <c r="I10" s="22">
        <f t="shared" si="3"/>
        <v>4757785.8496681368</v>
      </c>
    </row>
    <row r="11" spans="1:9" ht="15.75" customHeight="1" x14ac:dyDescent="0.25">
      <c r="A11" s="7">
        <f t="shared" si="2"/>
        <v>2026</v>
      </c>
      <c r="B11" s="77">
        <v>850710.91120000009</v>
      </c>
      <c r="C11" s="78">
        <v>1355000</v>
      </c>
      <c r="D11" s="78">
        <v>2098000</v>
      </c>
      <c r="E11" s="78">
        <v>1450000</v>
      </c>
      <c r="F11" s="78">
        <v>1014000</v>
      </c>
      <c r="G11" s="22">
        <f t="shared" si="0"/>
        <v>5917000</v>
      </c>
      <c r="H11" s="22">
        <f t="shared" si="1"/>
        <v>999007.59456806141</v>
      </c>
      <c r="I11" s="22">
        <f t="shared" si="3"/>
        <v>4917992.4054319384</v>
      </c>
    </row>
    <row r="12" spans="1:9" ht="15.75" customHeight="1" x14ac:dyDescent="0.25">
      <c r="A12" s="7">
        <f t="shared" si="2"/>
        <v>2027</v>
      </c>
      <c r="B12" s="77">
        <v>864035.2448000001</v>
      </c>
      <c r="C12" s="78">
        <v>1388000</v>
      </c>
      <c r="D12" s="78">
        <v>2169000</v>
      </c>
      <c r="E12" s="78">
        <v>1496000</v>
      </c>
      <c r="F12" s="78">
        <v>1049000</v>
      </c>
      <c r="G12" s="22">
        <f t="shared" si="0"/>
        <v>6102000</v>
      </c>
      <c r="H12" s="22">
        <f t="shared" si="1"/>
        <v>1014654.6378629239</v>
      </c>
      <c r="I12" s="22">
        <f t="shared" si="3"/>
        <v>5087345.3621370764</v>
      </c>
    </row>
    <row r="13" spans="1:9" ht="15.75" customHeight="1" x14ac:dyDescent="0.25">
      <c r="A13" s="7">
        <f t="shared" si="2"/>
        <v>2028</v>
      </c>
      <c r="B13" s="77">
        <v>877289.81760000018</v>
      </c>
      <c r="C13" s="78">
        <v>1419000</v>
      </c>
      <c r="D13" s="78">
        <v>2241000</v>
      </c>
      <c r="E13" s="78">
        <v>1546000</v>
      </c>
      <c r="F13" s="78">
        <v>1082000</v>
      </c>
      <c r="G13" s="22">
        <f t="shared" si="0"/>
        <v>6288000</v>
      </c>
      <c r="H13" s="22">
        <f t="shared" si="1"/>
        <v>1030219.7595930275</v>
      </c>
      <c r="I13" s="22">
        <f t="shared" si="3"/>
        <v>5257780.2404069724</v>
      </c>
    </row>
    <row r="14" spans="1:9" ht="15.75" customHeight="1" x14ac:dyDescent="0.25">
      <c r="A14" s="7">
        <f t="shared" si="2"/>
        <v>2029</v>
      </c>
      <c r="B14" s="77">
        <v>890392.99580000015</v>
      </c>
      <c r="C14" s="78">
        <v>1451000</v>
      </c>
      <c r="D14" s="78">
        <v>2314000</v>
      </c>
      <c r="E14" s="78">
        <v>1596000</v>
      </c>
      <c r="F14" s="78">
        <v>1116000</v>
      </c>
      <c r="G14" s="22">
        <f t="shared" si="0"/>
        <v>6477000</v>
      </c>
      <c r="H14" s="22">
        <f t="shared" si="1"/>
        <v>1045607.095481683</v>
      </c>
      <c r="I14" s="22">
        <f t="shared" si="3"/>
        <v>5431392.9045183174</v>
      </c>
    </row>
    <row r="15" spans="1:9" ht="15.75" customHeight="1" x14ac:dyDescent="0.25">
      <c r="A15" s="7">
        <f t="shared" si="2"/>
        <v>2030</v>
      </c>
      <c r="B15" s="77">
        <v>903332.18</v>
      </c>
      <c r="C15" s="78">
        <v>1483000</v>
      </c>
      <c r="D15" s="78">
        <v>2386000</v>
      </c>
      <c r="E15" s="78">
        <v>1649000</v>
      </c>
      <c r="F15" s="78">
        <v>1151000</v>
      </c>
      <c r="G15" s="22">
        <f t="shared" si="0"/>
        <v>6669000</v>
      </c>
      <c r="H15" s="22">
        <f t="shared" si="1"/>
        <v>1060801.8497902662</v>
      </c>
      <c r="I15" s="22">
        <f t="shared" si="3"/>
        <v>5608198.1502097342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129.17529792520986</v>
      </c>
      <c r="I17" s="22">
        <f t="shared" si="4"/>
        <v>-129.17529792520986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5.5313621749999993E-2</v>
      </c>
    </row>
    <row r="4" spans="1:8" ht="15.75" customHeight="1" x14ac:dyDescent="0.25">
      <c r="B4" s="24" t="s">
        <v>7</v>
      </c>
      <c r="C4" s="79">
        <v>0.18116170288109501</v>
      </c>
    </row>
    <row r="5" spans="1:8" ht="15.75" customHeight="1" x14ac:dyDescent="0.25">
      <c r="B5" s="24" t="s">
        <v>8</v>
      </c>
      <c r="C5" s="79">
        <v>0.15914966910834322</v>
      </c>
    </row>
    <row r="6" spans="1:8" ht="15.75" customHeight="1" x14ac:dyDescent="0.25">
      <c r="B6" s="24" t="s">
        <v>10</v>
      </c>
      <c r="C6" s="79">
        <v>9.7329932923985604E-2</v>
      </c>
    </row>
    <row r="7" spans="1:8" ht="15.75" customHeight="1" x14ac:dyDescent="0.25">
      <c r="B7" s="24" t="s">
        <v>13</v>
      </c>
      <c r="C7" s="79">
        <v>0.12322506836243989</v>
      </c>
    </row>
    <row r="8" spans="1:8" ht="15.75" customHeight="1" x14ac:dyDescent="0.25">
      <c r="B8" s="24" t="s">
        <v>14</v>
      </c>
      <c r="C8" s="79">
        <v>8.5342910867843517E-3</v>
      </c>
    </row>
    <row r="9" spans="1:8" ht="15.75" customHeight="1" x14ac:dyDescent="0.25">
      <c r="B9" s="24" t="s">
        <v>27</v>
      </c>
      <c r="C9" s="79">
        <v>9.9377875102324181E-2</v>
      </c>
    </row>
    <row r="10" spans="1:8" ht="15.75" customHeight="1" x14ac:dyDescent="0.25">
      <c r="B10" s="24" t="s">
        <v>15</v>
      </c>
      <c r="C10" s="79">
        <v>0.27590783878502767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0.137207571249743</v>
      </c>
      <c r="D14" s="79">
        <v>0.137207571249743</v>
      </c>
      <c r="E14" s="79">
        <v>8.6327846427133301E-2</v>
      </c>
      <c r="F14" s="79">
        <v>8.6327846427133301E-2</v>
      </c>
    </row>
    <row r="15" spans="1:8" ht="15.75" customHeight="1" x14ac:dyDescent="0.25">
      <c r="B15" s="24" t="s">
        <v>16</v>
      </c>
      <c r="C15" s="79">
        <v>0.192467671852455</v>
      </c>
      <c r="D15" s="79">
        <v>0.192467671852455</v>
      </c>
      <c r="E15" s="79">
        <v>0.114177231541728</v>
      </c>
      <c r="F15" s="79">
        <v>0.114177231541728</v>
      </c>
    </row>
    <row r="16" spans="1:8" ht="15.75" customHeight="1" x14ac:dyDescent="0.25">
      <c r="B16" s="24" t="s">
        <v>17</v>
      </c>
      <c r="C16" s="79">
        <v>6.5013847052794296E-2</v>
      </c>
      <c r="D16" s="79">
        <v>6.5013847052794296E-2</v>
      </c>
      <c r="E16" s="79">
        <v>4.7257416132993904E-2</v>
      </c>
      <c r="F16" s="79">
        <v>4.7257416132993904E-2</v>
      </c>
    </row>
    <row r="17" spans="1:8" ht="15.75" customHeight="1" x14ac:dyDescent="0.25">
      <c r="B17" s="24" t="s">
        <v>18</v>
      </c>
      <c r="C17" s="79">
        <v>9.0961066824420192E-3</v>
      </c>
      <c r="D17" s="79">
        <v>9.0961066824420192E-3</v>
      </c>
      <c r="E17" s="79">
        <v>1.5925287972643799E-2</v>
      </c>
      <c r="F17" s="79">
        <v>1.5925287972643799E-2</v>
      </c>
    </row>
    <row r="18" spans="1:8" ht="15.75" customHeight="1" x14ac:dyDescent="0.25">
      <c r="B18" s="24" t="s">
        <v>19</v>
      </c>
      <c r="C18" s="79">
        <v>0.24376163163849501</v>
      </c>
      <c r="D18" s="79">
        <v>0.24376163163849501</v>
      </c>
      <c r="E18" s="79">
        <v>0.36417742693966398</v>
      </c>
      <c r="F18" s="79">
        <v>0.36417742693966398</v>
      </c>
    </row>
    <row r="19" spans="1:8" ht="15.75" customHeight="1" x14ac:dyDescent="0.25">
      <c r="B19" s="24" t="s">
        <v>20</v>
      </c>
      <c r="C19" s="79">
        <v>1.41793238134171E-2</v>
      </c>
      <c r="D19" s="79">
        <v>1.41793238134171E-2</v>
      </c>
      <c r="E19" s="79">
        <v>1.0516097105689398E-2</v>
      </c>
      <c r="F19" s="79">
        <v>1.0516097105689398E-2</v>
      </c>
    </row>
    <row r="20" spans="1:8" ht="15.75" customHeight="1" x14ac:dyDescent="0.25">
      <c r="B20" s="24" t="s">
        <v>21</v>
      </c>
      <c r="C20" s="79">
        <v>6.9406979295557189E-3</v>
      </c>
      <c r="D20" s="79">
        <v>6.9406979295557189E-3</v>
      </c>
      <c r="E20" s="79">
        <v>4.1498056427068603E-3</v>
      </c>
      <c r="F20" s="79">
        <v>4.1498056427068603E-3</v>
      </c>
    </row>
    <row r="21" spans="1:8" ht="15.75" customHeight="1" x14ac:dyDescent="0.25">
      <c r="B21" s="24" t="s">
        <v>22</v>
      </c>
      <c r="C21" s="79">
        <v>3.03098738721722E-2</v>
      </c>
      <c r="D21" s="79">
        <v>3.03098738721722E-2</v>
      </c>
      <c r="E21" s="79">
        <v>7.1684910286098705E-2</v>
      </c>
      <c r="F21" s="79">
        <v>7.1684910286098705E-2</v>
      </c>
    </row>
    <row r="22" spans="1:8" ht="15.75" customHeight="1" x14ac:dyDescent="0.25">
      <c r="B22" s="24" t="s">
        <v>23</v>
      </c>
      <c r="C22" s="79">
        <v>0.30102327590892553</v>
      </c>
      <c r="D22" s="79">
        <v>0.30102327590892553</v>
      </c>
      <c r="E22" s="79">
        <v>0.28578397795134214</v>
      </c>
      <c r="F22" s="79">
        <v>0.28578397795134214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8.7599999999999997E-2</v>
      </c>
    </row>
    <row r="27" spans="1:8" ht="15.75" customHeight="1" x14ac:dyDescent="0.25">
      <c r="B27" s="24" t="s">
        <v>39</v>
      </c>
      <c r="C27" s="79">
        <v>8.3999999999999995E-3</v>
      </c>
    </row>
    <row r="28" spans="1:8" ht="15.75" customHeight="1" x14ac:dyDescent="0.25">
      <c r="B28" s="24" t="s">
        <v>40</v>
      </c>
      <c r="C28" s="79">
        <v>0.15509999999999999</v>
      </c>
    </row>
    <row r="29" spans="1:8" ht="15.75" customHeight="1" x14ac:dyDescent="0.25">
      <c r="B29" s="24" t="s">
        <v>41</v>
      </c>
      <c r="C29" s="79">
        <v>0.16690000000000002</v>
      </c>
    </row>
    <row r="30" spans="1:8" ht="15.75" customHeight="1" x14ac:dyDescent="0.25">
      <c r="B30" s="24" t="s">
        <v>42</v>
      </c>
      <c r="C30" s="79">
        <v>0.1056</v>
      </c>
    </row>
    <row r="31" spans="1:8" ht="15.75" customHeight="1" x14ac:dyDescent="0.25">
      <c r="B31" s="24" t="s">
        <v>43</v>
      </c>
      <c r="C31" s="79">
        <v>0.1074</v>
      </c>
    </row>
    <row r="32" spans="1:8" ht="15.75" customHeight="1" x14ac:dyDescent="0.25">
      <c r="B32" s="24" t="s">
        <v>44</v>
      </c>
      <c r="C32" s="79">
        <v>1.89E-2</v>
      </c>
    </row>
    <row r="33" spans="2:3" ht="15.75" customHeight="1" x14ac:dyDescent="0.25">
      <c r="B33" s="24" t="s">
        <v>45</v>
      </c>
      <c r="C33" s="79">
        <v>8.48E-2</v>
      </c>
    </row>
    <row r="34" spans="2:3" ht="15.75" customHeight="1" x14ac:dyDescent="0.25">
      <c r="B34" s="24" t="s">
        <v>46</v>
      </c>
      <c r="C34" s="79">
        <v>0.26530000000000004</v>
      </c>
    </row>
    <row r="35" spans="2:3" ht="15.75" customHeight="1" x14ac:dyDescent="0.25">
      <c r="B35" s="32" t="s">
        <v>129</v>
      </c>
      <c r="C35" s="74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0.7640020215294594</v>
      </c>
      <c r="D2" s="80">
        <v>0.7640020215294594</v>
      </c>
      <c r="E2" s="80">
        <v>0.68390335089504084</v>
      </c>
      <c r="F2" s="80">
        <v>0.43832873095126695</v>
      </c>
      <c r="G2" s="80">
        <v>0.37043984086195197</v>
      </c>
    </row>
    <row r="3" spans="1:15" ht="15.75" customHeight="1" x14ac:dyDescent="0.25">
      <c r="A3" s="5"/>
      <c r="B3" s="11" t="s">
        <v>118</v>
      </c>
      <c r="C3" s="80">
        <v>0.17163881031620729</v>
      </c>
      <c r="D3" s="80">
        <v>0.17163881031620729</v>
      </c>
      <c r="E3" s="80">
        <v>0.20255736188929555</v>
      </c>
      <c r="F3" s="80">
        <v>0.34309296210948759</v>
      </c>
      <c r="G3" s="80">
        <v>0.38062375401279597</v>
      </c>
    </row>
    <row r="4" spans="1:15" ht="15.75" customHeight="1" x14ac:dyDescent="0.25">
      <c r="A4" s="5"/>
      <c r="B4" s="11" t="s">
        <v>116</v>
      </c>
      <c r="C4" s="81">
        <v>3.9465527641808239E-2</v>
      </c>
      <c r="D4" s="81">
        <v>3.9465527641808239E-2</v>
      </c>
      <c r="E4" s="81">
        <v>6.3752006190613303E-2</v>
      </c>
      <c r="F4" s="81">
        <v>0.13236130809098762</v>
      </c>
      <c r="G4" s="81">
        <v>0.14268306147422977</v>
      </c>
    </row>
    <row r="5" spans="1:15" ht="15.75" customHeight="1" x14ac:dyDescent="0.25">
      <c r="A5" s="5"/>
      <c r="B5" s="11" t="s">
        <v>119</v>
      </c>
      <c r="C5" s="81">
        <v>2.4893640512525191E-2</v>
      </c>
      <c r="D5" s="81">
        <v>2.4893640512525191E-2</v>
      </c>
      <c r="E5" s="81">
        <v>4.9787281025050381E-2</v>
      </c>
      <c r="F5" s="81">
        <v>8.6216998848257981E-2</v>
      </c>
      <c r="G5" s="81">
        <v>0.10625334365102217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0.63777052046205063</v>
      </c>
      <c r="D8" s="80">
        <v>0.63777052046205063</v>
      </c>
      <c r="E8" s="80">
        <v>0.54063040221565728</v>
      </c>
      <c r="F8" s="80">
        <v>0.54981634864968165</v>
      </c>
      <c r="G8" s="80">
        <v>0.74262145580402916</v>
      </c>
    </row>
    <row r="9" spans="1:15" ht="15.75" customHeight="1" x14ac:dyDescent="0.25">
      <c r="B9" s="7" t="s">
        <v>121</v>
      </c>
      <c r="C9" s="80">
        <v>0.29588573853794947</v>
      </c>
      <c r="D9" s="80">
        <v>0.29588573853794947</v>
      </c>
      <c r="E9" s="80">
        <v>0.32668424778434269</v>
      </c>
      <c r="F9" s="80">
        <v>0.31167234135031852</v>
      </c>
      <c r="G9" s="80">
        <v>0.19727496252930399</v>
      </c>
    </row>
    <row r="10" spans="1:15" ht="15.75" customHeight="1" x14ac:dyDescent="0.25">
      <c r="B10" s="7" t="s">
        <v>122</v>
      </c>
      <c r="C10" s="81">
        <v>5.1391792999999991E-2</v>
      </c>
      <c r="D10" s="81">
        <v>5.1391792999999991E-2</v>
      </c>
      <c r="E10" s="81">
        <v>0.11044050999999999</v>
      </c>
      <c r="F10" s="81">
        <v>0.103314457</v>
      </c>
      <c r="G10" s="81">
        <v>4.6900155700000008E-2</v>
      </c>
    </row>
    <row r="11" spans="1:15" ht="15.75" customHeight="1" x14ac:dyDescent="0.25">
      <c r="B11" s="7" t="s">
        <v>123</v>
      </c>
      <c r="C11" s="81">
        <v>1.4951948E-2</v>
      </c>
      <c r="D11" s="81">
        <v>1.4951948E-2</v>
      </c>
      <c r="E11" s="81">
        <v>2.2244839999999998E-2</v>
      </c>
      <c r="F11" s="81">
        <v>3.5196853E-2</v>
      </c>
      <c r="G11" s="81">
        <v>1.3203425966666666E-2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0.91193049400000004</v>
      </c>
      <c r="D14" s="82">
        <v>0.91065858191199989</v>
      </c>
      <c r="E14" s="82">
        <v>0.91065858191199989</v>
      </c>
      <c r="F14" s="82">
        <v>0.88906768971299999</v>
      </c>
      <c r="G14" s="82">
        <v>0.88906768971299999</v>
      </c>
      <c r="H14" s="83">
        <v>0.57499999999999996</v>
      </c>
      <c r="I14" s="83">
        <v>0.57499999999999996</v>
      </c>
      <c r="J14" s="83">
        <v>0.57499999999999996</v>
      </c>
      <c r="K14" s="83">
        <v>0.57499999999999996</v>
      </c>
      <c r="L14" s="83">
        <v>0.46902305347599998</v>
      </c>
      <c r="M14" s="83">
        <v>0.348447838979</v>
      </c>
      <c r="N14" s="83">
        <v>0.38464417688200003</v>
      </c>
      <c r="O14" s="83">
        <v>0.399390798991</v>
      </c>
    </row>
    <row r="15" spans="1:15" ht="15.75" customHeight="1" x14ac:dyDescent="0.25">
      <c r="B15" s="16" t="s">
        <v>68</v>
      </c>
      <c r="C15" s="80">
        <f>iron_deficiency_anaemia*C14</f>
        <v>0.35946356109627015</v>
      </c>
      <c r="D15" s="80">
        <f t="shared" ref="D15:O15" si="0">iron_deficiency_anaemia*D14</f>
        <v>0.35896220046455302</v>
      </c>
      <c r="E15" s="80">
        <f t="shared" si="0"/>
        <v>0.35896220046455302</v>
      </c>
      <c r="F15" s="80">
        <f t="shared" si="0"/>
        <v>0.35045153101313958</v>
      </c>
      <c r="G15" s="80">
        <f t="shared" si="0"/>
        <v>0.35045153101313958</v>
      </c>
      <c r="H15" s="80">
        <f t="shared" si="0"/>
        <v>0.22665274271479213</v>
      </c>
      <c r="I15" s="80">
        <f t="shared" si="0"/>
        <v>0.22665274271479213</v>
      </c>
      <c r="J15" s="80">
        <f t="shared" si="0"/>
        <v>0.22665274271479213</v>
      </c>
      <c r="K15" s="80">
        <f t="shared" si="0"/>
        <v>0.22665274271479213</v>
      </c>
      <c r="L15" s="80">
        <f t="shared" si="0"/>
        <v>0.1848788895074818</v>
      </c>
      <c r="M15" s="80">
        <f t="shared" si="0"/>
        <v>0.13735071025675238</v>
      </c>
      <c r="N15" s="80">
        <f t="shared" si="0"/>
        <v>0.15161853506013731</v>
      </c>
      <c r="O15" s="80">
        <f t="shared" si="0"/>
        <v>0.15743133914149982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0.41100000000000003</v>
      </c>
      <c r="D2" s="81">
        <v>0.221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0.56700000000000006</v>
      </c>
      <c r="D3" s="81">
        <v>0.70799999999999996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0.01</v>
      </c>
      <c r="D4" s="81">
        <v>6.2E-2</v>
      </c>
      <c r="E4" s="81">
        <v>0.98099999999999998</v>
      </c>
      <c r="F4" s="81">
        <v>0.90500000000000003</v>
      </c>
      <c r="G4" s="81">
        <v>0</v>
      </c>
    </row>
    <row r="5" spans="1:7" x14ac:dyDescent="0.25">
      <c r="B5" s="43" t="s">
        <v>169</v>
      </c>
      <c r="C5" s="80">
        <f>1-SUM(C2:C4)</f>
        <v>1.19999999999999E-2</v>
      </c>
      <c r="D5" s="80">
        <f>1-SUM(D2:D4)</f>
        <v>9.000000000000119E-3</v>
      </c>
      <c r="E5" s="80">
        <f>1-SUM(E2:E4)</f>
        <v>1.9000000000000017E-2</v>
      </c>
      <c r="F5" s="80">
        <f>1-SUM(F2:F4)</f>
        <v>9.4999999999999973E-2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0.27589999999999998</v>
      </c>
      <c r="D2" s="144">
        <v>0.26593</v>
      </c>
      <c r="E2" s="144">
        <v>0.25614000000000003</v>
      </c>
      <c r="F2" s="144">
        <v>0.24654000000000001</v>
      </c>
      <c r="G2" s="144">
        <v>0.23701</v>
      </c>
      <c r="H2" s="144">
        <v>0.22762000000000002</v>
      </c>
      <c r="I2" s="144">
        <v>0.21848999999999999</v>
      </c>
      <c r="J2" s="144">
        <v>0.20963999999999999</v>
      </c>
      <c r="K2" s="144">
        <v>0.20108000000000001</v>
      </c>
      <c r="L2" s="144">
        <v>0.1928</v>
      </c>
      <c r="M2" s="144">
        <v>0.18479999999999999</v>
      </c>
      <c r="N2" s="144">
        <v>0.17706</v>
      </c>
      <c r="O2" s="144">
        <v>0.16958999999999999</v>
      </c>
      <c r="P2" s="144">
        <v>0.16239000000000001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0.12590000000000001</v>
      </c>
      <c r="D4" s="144">
        <v>0.12211999999999999</v>
      </c>
      <c r="E4" s="144">
        <v>0.11845</v>
      </c>
      <c r="F4" s="144">
        <v>0.11492000000000001</v>
      </c>
      <c r="G4" s="144">
        <v>0.11162000000000001</v>
      </c>
      <c r="H4" s="144">
        <v>0.10853</v>
      </c>
      <c r="I4" s="144">
        <v>0.10553000000000001</v>
      </c>
      <c r="J4" s="144">
        <v>0.1026</v>
      </c>
      <c r="K4" s="144">
        <v>9.9739999999999995E-2</v>
      </c>
      <c r="L4" s="144">
        <v>9.6950000000000008E-2</v>
      </c>
      <c r="M4" s="144">
        <v>9.4220000000000012E-2</v>
      </c>
      <c r="N4" s="144">
        <v>9.1569999999999999E-2</v>
      </c>
      <c r="O4" s="144">
        <v>8.900000000000001E-2</v>
      </c>
      <c r="P4" s="144">
        <v>8.6489999999999997E-2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0.35216202091395093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0.22665274271479216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0.1539542940606087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0.25266666666666665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0.93033333333333335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105.94</v>
      </c>
      <c r="D13" s="143">
        <v>102.104</v>
      </c>
      <c r="E13" s="143">
        <v>98.415000000000006</v>
      </c>
      <c r="F13" s="143">
        <v>94.828000000000003</v>
      </c>
      <c r="G13" s="143">
        <v>91.37</v>
      </c>
      <c r="H13" s="143">
        <v>88.01</v>
      </c>
      <c r="I13" s="143">
        <v>84.754999999999995</v>
      </c>
      <c r="J13" s="143">
        <v>81.622</v>
      </c>
      <c r="K13" s="143">
        <v>78.593000000000004</v>
      </c>
      <c r="L13" s="143">
        <v>75.673000000000002</v>
      </c>
      <c r="M13" s="143">
        <v>72.870999999999995</v>
      </c>
      <c r="N13" s="143">
        <v>70.164000000000001</v>
      </c>
      <c r="O13" s="143">
        <v>67.558999999999997</v>
      </c>
      <c r="P13" s="143">
        <v>65.061000000000007</v>
      </c>
    </row>
    <row r="14" spans="1:16" x14ac:dyDescent="0.25">
      <c r="B14" s="16" t="s">
        <v>170</v>
      </c>
      <c r="C14" s="143">
        <f>maternal_mortality</f>
        <v>3.71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0.40100000000000002</v>
      </c>
      <c r="E2" s="92">
        <f>food_insecure</f>
        <v>0.40100000000000002</v>
      </c>
      <c r="F2" s="92">
        <f>food_insecure</f>
        <v>0.40100000000000002</v>
      </c>
      <c r="G2" s="92">
        <f>food_insecure</f>
        <v>0.40100000000000002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0.40100000000000002</v>
      </c>
      <c r="F5" s="92">
        <f>food_insecure</f>
        <v>0.40100000000000002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0.12300696325644234</v>
      </c>
      <c r="D7" s="92">
        <f>diarrhoea_1_5mo/26</f>
        <v>0.11042520723884576</v>
      </c>
      <c r="E7" s="92">
        <f>diarrhoea_6_11mo/26</f>
        <v>0.11042520723884576</v>
      </c>
      <c r="F7" s="92">
        <f>diarrhoea_12_23mo/26</f>
        <v>8.7251434273846157E-2</v>
      </c>
      <c r="G7" s="92">
        <f>diarrhoea_24_59mo/26</f>
        <v>8.7251434273846157E-2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0.40100000000000002</v>
      </c>
      <c r="F8" s="92">
        <f>food_insecure</f>
        <v>0.40100000000000002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0.51800000000000002</v>
      </c>
      <c r="E9" s="92">
        <f>IF(ISBLANK(comm_deliv), frac_children_health_facility,1)</f>
        <v>0.51800000000000002</v>
      </c>
      <c r="F9" s="92">
        <f>IF(ISBLANK(comm_deliv), frac_children_health_facility,1)</f>
        <v>0.51800000000000002</v>
      </c>
      <c r="G9" s="92">
        <f>IF(ISBLANK(comm_deliv), frac_children_health_facility,1)</f>
        <v>0.51800000000000002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0.12300696325644234</v>
      </c>
      <c r="D11" s="92">
        <f>diarrhoea_1_5mo/26</f>
        <v>0.11042520723884576</v>
      </c>
      <c r="E11" s="92">
        <f>diarrhoea_6_11mo/26</f>
        <v>0.11042520723884576</v>
      </c>
      <c r="F11" s="92">
        <f>diarrhoea_12_23mo/26</f>
        <v>8.7251434273846157E-2</v>
      </c>
      <c r="G11" s="92">
        <f>diarrhoea_24_59mo/26</f>
        <v>8.7251434273846157E-2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0.40100000000000002</v>
      </c>
      <c r="I14" s="92">
        <f>food_insecure</f>
        <v>0.40100000000000002</v>
      </c>
      <c r="J14" s="92">
        <f>food_insecure</f>
        <v>0.40100000000000002</v>
      </c>
      <c r="K14" s="92">
        <f>food_insecure</f>
        <v>0.40100000000000002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0.47200000000000003</v>
      </c>
      <c r="I17" s="92">
        <f>frac_PW_health_facility</f>
        <v>0.47200000000000003</v>
      </c>
      <c r="J17" s="92">
        <f>frac_PW_health_facility</f>
        <v>0.47200000000000003</v>
      </c>
      <c r="K17" s="92">
        <f>frac_PW_health_facility</f>
        <v>0.47200000000000003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1</v>
      </c>
      <c r="I18" s="92">
        <f>frac_malaria_risk</f>
        <v>1</v>
      </c>
      <c r="J18" s="92">
        <f>frac_malaria_risk</f>
        <v>1</v>
      </c>
      <c r="K18" s="92">
        <f>frac_malaria_risk</f>
        <v>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0.55000000000000004</v>
      </c>
      <c r="M23" s="92">
        <f>famplan_unmet_need</f>
        <v>0.55000000000000004</v>
      </c>
      <c r="N23" s="92">
        <f>famplan_unmet_need</f>
        <v>0.55000000000000004</v>
      </c>
      <c r="O23" s="92">
        <f>famplan_unmet_need</f>
        <v>0.55000000000000004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0.40576791123809836</v>
      </c>
      <c r="M24" s="92">
        <f>(1-food_insecure)*(0.49)+food_insecure*(0.7)</f>
        <v>0.57421</v>
      </c>
      <c r="N24" s="92">
        <f>(1-food_insecure)*(0.49)+food_insecure*(0.7)</f>
        <v>0.57421</v>
      </c>
      <c r="O24" s="92">
        <f>(1-food_insecure)*(0.49)+food_insecure*(0.7)</f>
        <v>0.57421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0.17390053338775641</v>
      </c>
      <c r="M25" s="92">
        <f>(1-food_insecure)*(0.21)+food_insecure*(0.3)</f>
        <v>0.24608999999999998</v>
      </c>
      <c r="N25" s="92">
        <f>(1-food_insecure)*(0.21)+food_insecure*(0.3)</f>
        <v>0.24608999999999998</v>
      </c>
      <c r="O25" s="92">
        <f>(1-food_insecure)*(0.21)+food_insecure*(0.3)</f>
        <v>0.24608999999999998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0.12698576069641118</v>
      </c>
      <c r="M26" s="92">
        <f>(1-food_insecure)*(0.3)</f>
        <v>0.1797</v>
      </c>
      <c r="N26" s="92">
        <f>(1-food_insecure)*(0.3)</f>
        <v>0.1797</v>
      </c>
      <c r="O26" s="92">
        <f>(1-food_insecure)*(0.3)</f>
        <v>0.1797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0.29334579467773397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1</v>
      </c>
      <c r="D33" s="92">
        <f t="shared" si="3"/>
        <v>1</v>
      </c>
      <c r="E33" s="92">
        <f t="shared" si="3"/>
        <v>1</v>
      </c>
      <c r="F33" s="92">
        <f t="shared" si="3"/>
        <v>1</v>
      </c>
      <c r="G33" s="92">
        <f t="shared" si="3"/>
        <v>1</v>
      </c>
      <c r="H33" s="92">
        <f t="shared" si="3"/>
        <v>1</v>
      </c>
      <c r="I33" s="92">
        <f t="shared" si="3"/>
        <v>1</v>
      </c>
      <c r="J33" s="92">
        <f t="shared" si="3"/>
        <v>1</v>
      </c>
      <c r="K33" s="92">
        <f t="shared" si="3"/>
        <v>1</v>
      </c>
      <c r="L33" s="92">
        <f t="shared" si="3"/>
        <v>1</v>
      </c>
      <c r="M33" s="92">
        <f t="shared" si="3"/>
        <v>1</v>
      </c>
      <c r="N33" s="92">
        <f t="shared" si="3"/>
        <v>1</v>
      </c>
      <c r="O33" s="92">
        <f t="shared" si="3"/>
        <v>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2020-03-24T06:48:40Z</dcterms:modified>
</cp:coreProperties>
</file>