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2B65966-47F4-49ED-87D7-9A87BA58540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2" i="2"/>
  <c r="I11" i="2"/>
  <c r="I10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63C8338-CF4A-49A0-B292-B3ADBA8283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E42DEE3-D86F-420A-A22A-418C84F454A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ED5507EF-32C3-4D05-9AF4-9DBF0F2D941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5732C51-9DFA-4D3B-968B-A688DD0A0C8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8247C76-EDAB-40C6-A731-A7B17D3E659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075634B-4FC2-42F3-BDB7-656F4A3A330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6ED5B89-033F-4B8C-9944-5E2E34EA02B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E1D2B3F-C02C-457A-A837-4E3EE2B7C24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790BD2D-DB6E-491E-9977-D73CB1FA0C4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C82EFA6-BDB4-4D00-9CBA-29B32468658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48D85B3-ADAA-40FE-9AC0-7A3B93716B8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AB47AC7-BA1F-421A-9967-96A74FE3D9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5190546-AB0F-4D9A-B019-B5E5CECC7B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EE8880A-C7AB-4650-A9E6-941AB52458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1BE9B5A-611D-4AE0-BDEF-3982379C52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C705D5A-2CDE-4CD7-BDE9-D9D04A3D3C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1775B2C-E743-4BB8-99D0-51486EECD8F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5BE5F94-D791-42C8-875A-6238A51E7A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D800554-F016-4C5A-90C3-B6CEF6A4F7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FB2CE69-2BCD-4606-8F19-087A37427C0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5C5C7AF-C979-4742-8CA2-1DF28F2E31A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C71FE93A-45DD-4682-B320-3A0D92EF824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855D3BC-A59B-4571-A584-2497A9E1FDA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3505391A-2536-44F9-B3A1-36A97CA9E8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1602DA8-491A-4555-8E6F-A73C627B49E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56D5D64-48A5-414A-8F90-C7C3CD3E9E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158DDB1F-FF73-4B90-8D87-DC73007DEE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F8E53E5-A3A6-45B8-A5F7-BC181812D2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EAFDA47-C18B-4C78-B6EC-28CB4404A1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E3D9590-CFCD-4B8F-8C84-F0029CCBB2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E558FA0-61C1-4F4E-A174-F9865BD38A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06C05BC6-CD6C-4088-9EBD-E2BFF28598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7249723-4A07-42EC-859A-55119EBD44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9C018A1-DC44-4F29-9213-517638349BCF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2BD04EB-BC09-4802-8636-272544801D6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8AB8A19-14A2-41A4-ABB2-3457A8C4EB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DFB8DB26-8B3A-419E-8C25-17E322762C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A4EC2C5-2B84-4500-B6D7-3CF3F87327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CF9B22A-0F1D-4F1C-AAA1-8247659B10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24DFF6D-BD99-4D3D-88EC-69B478A1A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D063C70-BA00-4C5C-B28C-1BCD1D9F68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D1165F5-F9CB-4B78-97CC-73681DADD0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531E9B9-E413-4587-AC37-5657A3CDA8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6B4EB47-6224-4CA5-9F63-6A78C16304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A9D731AE-A600-46B8-A676-F04F83BAC1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1B0864B-FC7D-48EF-A241-34EF8C2D13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FBA8508-2948-4C9E-8644-824591FEA3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3024418-BBA7-47CC-AB32-1AE6424A6D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FFF4747-6AD6-44FB-8E06-884BEDEF22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80232E9-E151-4EF7-B062-1A64333611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3D1665D-25C4-4E55-AA52-B87C13467D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096AADB-201D-4C55-87E4-B609A8A6EE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AC046C5-CD91-47FA-8A7F-5994DFCA39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16EABE2-C6E4-42B2-8B9C-638FA809F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49FEE90-97AB-437E-BDC5-2382E3BF4E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FD30DD5-DAF7-46E2-95AC-3151C61E05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3433A96-0A1A-4899-9963-224E7D24E4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51B76EB-5EBD-46A6-B935-2D6F23A858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5A41E80A-E2DC-41BF-B2A1-0E20B2E731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32E3D96-E2CD-4296-9830-4E55F39056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27C6690-16CD-40FF-B4EB-ACA32B873C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18C74D6B-2814-4D30-8C1E-0C19D0D86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F794762-8CBB-455A-AFB5-B1E498A6F5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71C1467-010D-4227-81B0-77496E56A2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02718D8-5855-49AD-9F55-8740A1C482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9622AA5-FF0B-4A2D-BDBC-6312CAAF3C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DC29FEB-835C-4C8D-9723-F311A5ABD5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0D99BFB-F7BF-4C65-A350-C68CF6ECCC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6F79A3A3-3BB4-46DE-AEE6-988C1753F2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512706C-D2AB-4238-A419-5AB36E462B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A172383-3D45-4FEE-9D92-2549363F16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AAD7A0A-92FB-423B-9694-E819C9D69F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5F3F467-3ACB-46CB-97EE-099D47266D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9651B19-D578-4755-B3EF-5EA9973329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B4583FE-38E2-4E75-834C-01E755DCDB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2032A88-E2A9-4C4B-BD97-7247F09CB6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79BD03E-E17B-43DF-9442-57DE7E222F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AC1FD5B-5E0F-4AB5-A7C3-8E5FE81F9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B312701-8483-42A9-962C-038F4A0119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D74BC2E-F79A-4C55-A217-E35F4D8F5A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91B232D4-EBB0-498A-AB51-8133F186F8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CCB2C983-F1CC-479F-8229-6B14D25B38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8F1638A-23DC-4BB6-B7B1-17E015D702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8B46CCF2-E77D-42C4-825C-DBA3271EF7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3C9BF564-AE38-4152-90DB-310A8FB9D6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BA50BB2-4F24-4A6B-A170-E17274A8FF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E35CFD8F-C004-4D61-A543-96A5B8E3B9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61DE774-24DB-422C-B56D-5A3000A35A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7B2D9DC-97E6-4E60-867E-24F86A0BD8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37D3728-DDD7-40C2-9876-C9337410C5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5825802-9389-4133-9466-B531D864AC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1FC4EB6A-94EC-4E7E-A3F1-45D2ABB4FA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FEE2E7D-2181-4050-A0A8-ABB024E111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F1E54B2-8F8A-4BF9-9900-B161729781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4C9AAAD-3CB9-49A9-AEEC-529CBACB0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3A2892FE-3285-4E58-9A25-88C16D6F32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F0483AA-E694-40A5-9C73-23B1F5A1BE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A8CEC1DE-361F-4551-BB8A-585B56A352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62A18A0-41B1-49C5-B41A-B40A57AE60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F9A9C94-CB3B-4E05-9A60-14E17A17B4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FEBAF77-F23D-433E-A977-114B8A352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C398507-D5E0-4A92-AD57-73745C881D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EF3DE44-A5D9-4942-8946-E18A7972C8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3B837F7-C3DB-4F47-8736-76C727F968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5580000-A6DA-42A2-B593-5FD143D1FE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E240655-FAE4-4F00-80B9-11C360E4F0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0714B57-B8F1-42D6-B471-5C657B072E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010B294-9E31-405F-B1F6-C63AF3088C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5EE98C1-C3EA-42E2-948B-86E467DA69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D39DFF0-B2D1-4696-8D20-53BAD32036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1A70297-FD86-4627-80D8-9162C6A84B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C7C57DB-2D26-465D-BE8C-4AE6E43EFC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72A8784-8485-4154-92BC-B5C1C7E4C1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3880AFA-77F8-450C-A24E-F9B11B24B7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05DF87E-AB2B-4E7B-A054-F42C38769D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F2C9773-91B7-468D-90C7-AC826B5A00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4928F16-EA92-45DE-8AA4-E048C963AD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1D25B2A-C043-434F-889C-9551823E0E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7EC35EC9-EF7D-41C4-9803-D1AF51E0FE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5D47AC59-13C5-4864-99B7-2378AA4CDF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39F3EBD-83F1-4D83-AAF3-11948D5C2B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357B276-C5A4-45DF-896D-2C56B44727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15477C3-FA23-4099-945E-97C1167DE9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64971E4-E44B-419D-9476-3AFC4B78A5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EB96038-0828-4F54-B28A-936BEDE0C8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FA442E9-6A0F-41A3-B2A7-013F587688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B92C3541-9A25-4D89-B613-5FAED3A5CE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BCE7BD6-8982-42B5-9F8B-64F05A2146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01A5EE1-4386-41D9-9556-B457F328EB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534A200-463F-40B4-8638-193EF09055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9DF34E8-EF95-4163-8785-732B64C6CD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B0CB3D2-A541-440E-930D-6E7BD6E2B7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71C5284-05DB-4291-A401-588430550E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E0B3F98-96C6-462D-9AC9-0AC28BB80B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77C1779-A5D6-4CF2-ACA9-B20B50E988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2B6A682-9BA4-4323-92E0-3C5E2EB51D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EF7EEF3-0413-474D-A34E-2C462D8D9C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668E384-72CA-40B5-B7C6-EBC1B7B89D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85B6329-BADD-4500-B00F-33D0EE061E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5C9E104-69D9-442E-B8CE-1D85443FC2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5A82EE86-6F1C-4C84-800A-64B9692616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887202C8-D3C3-47CA-9134-5AE915416D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1A80430-BFEC-46A0-BB7B-CD7C50D6FA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1DCB53C-143A-4895-9FAC-CBEA36D38B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8A6E380-C6DC-4EEF-A990-1967BE0B0D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1986D43-974F-4481-A25F-D9BD0F49D2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C8ADF1CF-6C72-4671-B880-02DF2B8730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80B8562-661E-4134-B679-4C4A61C9D2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9676480-DD2E-4045-B5BB-FADE3ABB35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97F7455C-6A26-4DBF-971B-224E3A35E1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3B84874-9C35-4AB3-BBF7-B57BA0C608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0CF1060-0300-4FA6-B287-D78FC33E50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FDF1F2A-684B-4CAD-ADFE-8DEE2AB98F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96732D8-EB9A-4F0E-ABD9-02758AF01A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1A4E214-583E-46EB-AF43-B09D90BA46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CE3ED8A-B67F-4D4E-8AE7-5932E97696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FE9BB3F-897C-4D22-828C-A24C66B35B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14ADE50-4125-47D2-A4FC-20E398DF698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81F6437B-39A8-4DA2-90E7-AC21EA2303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2360C4E-C6CE-453A-AA50-5999B597FE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B77501FB-BAB7-4DEC-A828-58A37928B8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59925EE-6CFC-44AF-8D31-881102BBC0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08559DC-958B-4A2F-909E-63889B7B74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CDA56B7-E64D-478B-8021-7EE84E91F8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2B3FCB4-EC45-49CA-A7BE-D1FA0C178A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F02AD5D-2DFF-440A-84F5-FA184F63A3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B514E83-369A-4C5C-8132-91FD017592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7A007C3-949B-4D5C-A2BA-58CD8A8C2E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CE34F59-4B91-4CAC-B9E7-5EC4141BE2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299E401-1DD9-4385-A7FA-54E684810E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A367B67-1759-4FD6-9619-2F404386BF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A69D5E0-9C12-4C9E-B1F0-5FCB9CC83B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A6B65C1-CFE4-48F3-9019-0ACDC2A2E6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E8E76FA-ACA0-4C23-883A-D0F1825E12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BF6DBF62-73C9-4DE8-B5C8-65AA5B662A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AD9AA0E-7F9A-4680-B4D4-EFDE782ED5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21887AC-AFE5-4008-982D-08FC260BA7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9229953-5C1E-4EB2-B8B8-9BEF6E05D8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845107A-0BE8-45FC-B768-61885F5895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915798C9-4744-487D-A2EA-6C7FBED647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1C229A1-EA12-4E76-899E-D0C66F98D9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A958B1E7-B338-494B-8089-2F06E0698B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C2B2E30-5708-4643-8F90-54E78D9E98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B0892BC-2355-4FA2-B9DE-5EAE2E9B1B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62AFCA10-09CC-440F-9F3D-731299211F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D556D1F-61E1-4297-90E5-ABDE037369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98E68BB-4D8A-4BD1-B3D6-A64FD4BBCA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71E17FF1-6F09-44F4-A16C-2056AAA0CF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8F8EE9F-DFE9-4D6E-9B14-83F7271541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722A708-22DD-4094-BB1E-B5D0EF743E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051FF5A-4554-48A1-AB41-2383B088AB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013DAAD-8745-472F-A543-E191097BFF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3DBB5A2-D59B-48E0-B64A-7D83FBA5C1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4EFD799-6037-4A1B-9B13-C0E80A6FF5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9790FFA-4532-4DA3-A1BA-13079967DD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4F7A31F-27DC-4D2F-B60D-E6DEABCECA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32A5AB6-0E6E-4D3A-82C4-753608CF4E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552EC33-1C21-4419-91C2-60EF7BC8F7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7287415-34EE-4C9E-8537-05E7AA1880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084461F-0218-4B8F-84AE-FDC28322CD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59A74D0-E160-49AA-85F3-2C59C87DE10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4E193CD-EFA2-4AA5-BDA7-139A3D958E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0A32BBB0-D869-475A-8748-96CDBC9ACF3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295CEC5-8335-4E54-AAF5-13876928CDD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9A601B82-5D9E-4177-A737-0E9B6A5ECF5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D83CB11-2E0F-4C79-8D39-7F0DD0AFDBE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68FA683-1004-4AEF-AFD4-32B1EBFE3D0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6BD5A58-2725-4D72-B80B-2272C3788B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A395EAE-DE02-4720-B323-1D2D4B34E9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3D74696-93EF-42B3-99FD-C76699D9BE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6766DEC-7B7E-4AF2-B606-629979124D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D5B7FC4-7540-4848-9E79-838C1857616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522B566-060D-449D-9B22-EA8FF40BA1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FDC0B2A5-3303-482F-965D-B5BF8A5B7F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DAFE551-5625-4D3B-9AA6-E1FEADA9083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A62DBA5-B362-491F-B131-D9A01E8D3F1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FCA53583-7633-4BB9-970C-D77B9DB1E61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76427E93-1E6A-4630-BB2F-1D2BE10255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7643F36C-278E-4D33-9C8E-489BEFB493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8FA08CA-FBB4-4FEA-8063-CFE5300218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84958A56-FF23-42CD-8B16-C98E790A8B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5390561-0FDD-41E5-B617-FD1636833D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7F680C5-B1DD-4D38-B60D-672C090E2F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152FE69-02B7-412F-823E-3DB6BC8185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7F42AFF-3344-4D46-AD72-02E243582C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32EE266-FE8B-476B-9C3F-27AB14747A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4866196-13EC-4F33-B00F-200DDF304B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21A0859-0C10-4FFF-A59F-9D992D05DD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A5DAE1E0-F836-4002-AF4F-40E39F0C47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39B0EA4-512F-432E-B24C-787A5230E5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2D3FBEB-1989-4200-880F-44FEB12BD7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0FFAB45-ED8A-4930-A613-EA3AE46082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7E9361A-521C-4635-A9A8-D0EB17EC29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3EBFD59-6266-4035-99C3-D18155A7D5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D6D3E66-D67E-4FF6-8E9B-9D67E4F8D5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ADEE4D4-031B-490D-9A8F-4861112A0E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B458782-2075-4643-87E5-F60A035565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B14F33D-D60C-43AB-83D4-313A6D6C1E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9A74485-94F4-4D4F-AD43-057622D74E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C18A0BA-5C63-4713-96B6-382E088B58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50B18FF-1BA0-4EAC-98C2-A9B6358D4C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57F0684-E9A6-4A0F-94B1-042830F314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D5E8574-BD62-4777-8143-80087E3B6C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43F6556-1E09-475B-85CE-B51AC21237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84B8572-89A8-42CF-8562-72E619F408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AFF545B-5B3C-4F43-897E-88DA0D3ECC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5B631EB-85B8-4196-99D8-BC166527F3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C8861E99-BC14-4A46-8509-49C652B7C4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59DCC6C-FBA1-46C1-9830-6653FBC6EA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EA6D68C-FADA-48FF-B9C2-6EE4C1DBB2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FA64A96-76F6-42C1-AC51-34F0B61BF9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E794F60-F98E-4D21-9015-4F3E02814A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BC2A97F-A959-43E8-87BA-2C0462C2C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0CF3E6D-8003-4960-8DDB-64B1089187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E991B70-2CCD-4D7C-ADBA-1ABDFB1219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6C6EF44-1EFB-4B89-A763-F809300C67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CDD2FAC-260C-4E99-AA2E-7CCD2E59B0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CA5A39A-439D-42FF-ADB9-A85359059F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96C8DC0-3CAC-4DDC-A163-6C0261F5AA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9FF70AD-7B6D-41F8-823A-946E67C557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B58322A-18D9-49A7-AAAF-8C36AC7A9D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565C8C4-268A-42A8-81F4-4FA3FCE61D6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66EF033-FC29-4901-BA79-73C9A03FBC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0061685-6511-4B66-A4CF-4EEF141CD1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E0D47F3-7533-4308-B5B6-472BBFC8E8B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1405599-A9D7-4320-A7CA-B1C79CB2722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5A969440-8CE4-46CD-8557-E3311E2FB10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F5DBDDEE-52FF-4953-B81A-38799799024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BF13FCB-CD35-4F2F-AD3A-A438761533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93E2C68-4433-4C72-BDE5-E769743275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52D3500-BAF1-4755-9C75-D2578DE9CBC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7D807D8-F473-4A33-BA69-DF41843521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A21B2C4-C601-4780-BAD5-B57798451C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8F2EDF5-5414-4FF5-ADB2-30017B9D50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21A3293-D2A9-4C8A-A734-70B98411DD2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C881604-25AC-4AFF-A60B-4AE47DDFCF4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9875F1D-C26B-4064-A0C8-856A9420899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1EBF115-CA20-4F9F-8204-316D8461CA0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55E8AC3-98EC-4F43-AA2B-7199CF4BFB4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AE6E44E-0A8F-4C17-B9EB-872549E6B7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E51CCC3-54C3-437E-A3AE-45E2B221AF1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17CA461-4503-4890-A4E7-F16951B12E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F04DECB-AD23-4D32-9CD6-E85525BECAF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CB81A0E-1864-4B73-B3E1-4471406EB7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BE7153E-9976-4536-A169-35D9BB09E52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441BECF-5DC4-4F0D-B49D-D7C5987FCF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D5D1AED-CDD5-4FAD-96A7-E590534732F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469203D2-A536-45DB-9CDD-2F2C0B328CF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7BB4E7B-42AC-427E-B323-578F46317AC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8C180C2-ED2D-47FF-8A5D-604C8F73A0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74A997D-084C-4C48-A593-28A07897186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0E7928E3-EC26-4D5D-83E0-590908DE1AF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76A70FAD-39C3-4EAE-A5C4-4547805040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8D6CB2D-B58A-4148-9194-CB579641037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4CBFFEA-C3EB-4745-AD14-42AB68BBDE0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9D575A0-A1C9-4AB4-B74C-02D5A7371D6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6FB8C0F-337A-4065-943E-93D0BD4F9C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58DB12D-9787-4E13-A0C9-80A2C8C5340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0FB5C8F-58E6-4861-A334-7E3534EA7B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BD6429CF-1559-4221-9FC0-E907270EA0E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D444FE0-992C-4CE6-AABC-E6F81EE631F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928E4B0-213B-4D0F-815D-5C80A859E34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7AE0418-127C-4DFD-9AD7-0A76CE61DFF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EA8769E-1F69-4A0D-9A04-0714E1A5CDD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3152AFB-782B-491E-8444-B56B2C1F470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E201469-0126-4C33-9CDB-09E43E9A25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692F5C44-C37E-4BD5-8544-561CD41305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42BF2D4-CD88-47B4-8D64-380F30BFDFB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D554E69C-A281-4293-A33B-3742466E97F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129DA45-B267-4FD0-8048-42DCE6E26DA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2FB4F95-3F78-4E15-AB45-517D91F3954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206360C-A4F8-4A1F-B1F6-954877C8446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0E55008-4528-4867-9988-E40DEA8FE8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ADF0D951-71B6-46BE-BA7A-B9E7A8281B7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3DFB5C41-04D9-49DC-9C96-C07E151C19E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49D73CE-B133-49D9-AB71-795A1D7D557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713F6A1-2CD8-43DA-9059-8C516E0AA0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328DDCD-6CD0-4F43-84F9-3D946A61BC6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716F9C7-C868-4832-ADBE-5ECE87D4E24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12198FA-CC91-4B59-9A57-173A8B3561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1E25D43-2EA0-4403-A872-627CB645135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E807F38-F901-4B91-A27A-57E1CBB180A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B736C620-E61F-4E1C-A3EB-A2D115F0734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<sst xmlns="http://schemas.openxmlformats.org/spreadsheetml/2006/main" count="1102" uniqueCount="271">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</sst>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3860515</v>
      </c>
    </row>
    <row r="8" spans="1:3" ht="15" customHeight="1" x14ac:dyDescent="0.25">
      <c r="B8" s="7" t="s">
        <v>106</v>
      </c>
      <c r="C8" s="70">
        <v>0.375</v>
      </c>
    </row>
    <row r="9" spans="1:3" ht="15" customHeight="1" x14ac:dyDescent="0.25">
      <c r="B9" s="9" t="s">
        <v>107</v>
      </c>
      <c r="C9" s="71">
        <v>0.74</v>
      </c>
    </row>
    <row r="10" spans="1:3" ht="15" customHeight="1" x14ac:dyDescent="0.25">
      <c r="B10" s="9" t="s">
        <v>105</v>
      </c>
      <c r="C10" s="71">
        <v>0.44305671691894505</v>
      </c>
    </row>
    <row r="11" spans="1:3" ht="15" customHeight="1" x14ac:dyDescent="0.25">
      <c r="B11" s="7" t="s">
        <v>108</v>
      </c>
      <c r="C11" s="70">
        <v>0.58799999999999997</v>
      </c>
    </row>
    <row r="12" spans="1:3" ht="15" customHeight="1" x14ac:dyDescent="0.25">
      <c r="B12" s="7" t="s">
        <v>109</v>
      </c>
      <c r="C12" s="70">
        <v>0.28100000000000003</v>
      </c>
    </row>
    <row r="13" spans="1:3" ht="15" customHeight="1" x14ac:dyDescent="0.25">
      <c r="B13" s="7" t="s">
        <v>110</v>
      </c>
      <c r="C13" s="70">
        <v>0.59899999999999998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0.11650000000000001</v>
      </c>
    </row>
    <row r="24" spans="1:3" ht="15" customHeight="1" x14ac:dyDescent="0.25">
      <c r="B24" s="20" t="s">
        <v>102</v>
      </c>
      <c r="C24" s="71">
        <v>0.45840000000000003</v>
      </c>
    </row>
    <row r="25" spans="1:3" ht="15" customHeight="1" x14ac:dyDescent="0.25">
      <c r="B25" s="20" t="s">
        <v>103</v>
      </c>
      <c r="C25" s="71">
        <v>0.35240000000000005</v>
      </c>
    </row>
    <row r="26" spans="1:3" ht="15" customHeight="1" x14ac:dyDescent="0.25">
      <c r="B26" s="20" t="s">
        <v>104</v>
      </c>
      <c r="C26" s="71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0.22899999999999998</v>
      </c>
    </row>
    <row r="30" spans="1:3" ht="14.25" customHeight="1" x14ac:dyDescent="0.25">
      <c r="B30" s="30" t="s">
        <v>76</v>
      </c>
      <c r="C30" s="73">
        <v>6.4000000000000001E-2</v>
      </c>
    </row>
    <row r="31" spans="1:3" ht="14.25" customHeight="1" x14ac:dyDescent="0.25">
      <c r="B31" s="30" t="s">
        <v>77</v>
      </c>
      <c r="C31" s="73">
        <v>0.125</v>
      </c>
    </row>
    <row r="32" spans="1:3" ht="14.25" customHeight="1" x14ac:dyDescent="0.25">
      <c r="B32" s="30" t="s">
        <v>78</v>
      </c>
      <c r="C32" s="73">
        <v>0.58199999998509877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25.5</v>
      </c>
    </row>
    <row r="38" spans="1:5" ht="15" customHeight="1" x14ac:dyDescent="0.25">
      <c r="B38" s="16" t="s">
        <v>91</v>
      </c>
      <c r="C38" s="75">
        <v>55.1</v>
      </c>
      <c r="D38" s="17"/>
      <c r="E38" s="18"/>
    </row>
    <row r="39" spans="1:5" ht="15" customHeight="1" x14ac:dyDescent="0.25">
      <c r="B39" s="16" t="s">
        <v>90</v>
      </c>
      <c r="C39" s="75">
        <v>84</v>
      </c>
      <c r="D39" s="17"/>
      <c r="E39" s="17"/>
    </row>
    <row r="40" spans="1:5" ht="15" customHeight="1" x14ac:dyDescent="0.25">
      <c r="B40" s="16" t="s">
        <v>171</v>
      </c>
      <c r="C40" s="75">
        <v>5.96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0.10539999999999999</v>
      </c>
      <c r="D46" s="17"/>
    </row>
    <row r="47" spans="1:5" ht="15.75" customHeight="1" x14ac:dyDescent="0.25">
      <c r="B47" s="16" t="s">
        <v>12</v>
      </c>
      <c r="C47" s="71">
        <v>0.19140000000000001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3.2314564365525</v>
      </c>
      <c r="D51" s="17"/>
    </row>
    <row r="52" spans="1:4" ht="15" customHeight="1" x14ac:dyDescent="0.25">
      <c r="B52" s="16" t="s">
        <v>125</v>
      </c>
      <c r="C52" s="76">
        <v>3.68226412963</v>
      </c>
    </row>
    <row r="53" spans="1:4" ht="15.75" customHeight="1" x14ac:dyDescent="0.25">
      <c r="B53" s="16" t="s">
        <v>126</v>
      </c>
      <c r="C53" s="76">
        <v>3.68226412963</v>
      </c>
    </row>
    <row r="54" spans="1:4" ht="15.75" customHeight="1" x14ac:dyDescent="0.25">
      <c r="B54" s="16" t="s">
        <v>127</v>
      </c>
      <c r="C54" s="76">
        <v>2.9353504827500001</v>
      </c>
    </row>
    <row r="55" spans="1:4" ht="15.75" customHeight="1" x14ac:dyDescent="0.25">
      <c r="B55" s="16" t="s">
        <v>128</v>
      </c>
      <c r="C55" s="76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0.46203797542459002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40.364147140219394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39.484184482679296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137.45141724182113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0.29705202383888901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1.0836501971611923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1.0836501971611923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1.0836501971611923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1.0836501971611923</v>
      </c>
      <c r="E13" s="86" t="s">
        <v>202</v>
      </c>
    </row>
    <row r="14" spans="1:5" ht="15.75" customHeight="1" x14ac:dyDescent="0.25">
      <c r="A14" s="11" t="s">
        <v>187</v>
      </c>
      <c r="B14" s="85">
        <v>0.54100000000000004</v>
      </c>
      <c r="C14" s="85">
        <v>0.95</v>
      </c>
      <c r="D14" s="86">
        <v>12.616483926475208</v>
      </c>
      <c r="E14" s="86" t="s">
        <v>202</v>
      </c>
    </row>
    <row r="15" spans="1:5" ht="15.75" customHeight="1" x14ac:dyDescent="0.25">
      <c r="A15" s="11" t="s">
        <v>209</v>
      </c>
      <c r="B15" s="85">
        <v>0.54100000000000004</v>
      </c>
      <c r="C15" s="85">
        <v>0.95</v>
      </c>
      <c r="D15" s="86">
        <v>12.616483926475208</v>
      </c>
      <c r="E15" s="86" t="s">
        <v>202</v>
      </c>
    </row>
    <row r="16" spans="1:5" ht="15.75" customHeight="1" x14ac:dyDescent="0.25">
      <c r="A16" s="52" t="s">
        <v>57</v>
      </c>
      <c r="B16" s="85">
        <v>0.44299999999999995</v>
      </c>
      <c r="C16" s="85">
        <v>0.95</v>
      </c>
      <c r="D16" s="86">
        <v>0.3232422749080891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0.32899999999999996</v>
      </c>
      <c r="C18" s="85">
        <v>0.95</v>
      </c>
      <c r="D18" s="87">
        <v>3.2521043811937624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3.2521043811937624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3.2521043811937624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2.8610304263928765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21.564551665029974</v>
      </c>
      <c r="E22" s="86" t="s">
        <v>202</v>
      </c>
    </row>
    <row r="23" spans="1:5" ht="15.75" customHeight="1" x14ac:dyDescent="0.25">
      <c r="A23" s="52" t="s">
        <v>34</v>
      </c>
      <c r="B23" s="85">
        <v>0.70900000000000007</v>
      </c>
      <c r="C23" s="85">
        <v>0.95</v>
      </c>
      <c r="D23" s="86">
        <v>4.0320279639007435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18.178254958487177</v>
      </c>
      <c r="E24" s="86" t="s">
        <v>202</v>
      </c>
    </row>
    <row r="25" spans="1:5" ht="15.75" customHeight="1" x14ac:dyDescent="0.25">
      <c r="A25" s="52" t="s">
        <v>87</v>
      </c>
      <c r="B25" s="85">
        <v>0.40299999999999997</v>
      </c>
      <c r="C25" s="85">
        <v>0.95</v>
      </c>
      <c r="D25" s="86">
        <v>18.17769158347777</v>
      </c>
      <c r="E25" s="86" t="s">
        <v>202</v>
      </c>
    </row>
    <row r="26" spans="1:5" ht="15.75" customHeight="1" x14ac:dyDescent="0.25">
      <c r="A26" s="52" t="s">
        <v>137</v>
      </c>
      <c r="B26" s="85">
        <v>0.54100000000000004</v>
      </c>
      <c r="C26" s="85">
        <v>0.95</v>
      </c>
      <c r="D26" s="86">
        <v>4.328668289351886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4.6239658183899923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86">
        <v>1.937898674323175</v>
      </c>
      <c r="E28" s="86" t="s">
        <v>202</v>
      </c>
    </row>
    <row r="29" spans="1:5" ht="15.75" customHeight="1" x14ac:dyDescent="0.25">
      <c r="A29" s="52" t="s">
        <v>58</v>
      </c>
      <c r="B29" s="85">
        <v>0.32899999999999996</v>
      </c>
      <c r="C29" s="85">
        <v>0.95</v>
      </c>
      <c r="D29" s="86">
        <v>73.329717310870137</v>
      </c>
      <c r="E29" s="86" t="s">
        <v>202</v>
      </c>
    </row>
    <row r="30" spans="1:5" ht="15.75" customHeight="1" x14ac:dyDescent="0.25">
      <c r="A30" s="52" t="s">
        <v>67</v>
      </c>
      <c r="B30" s="85">
        <v>0.113</v>
      </c>
      <c r="C30" s="85">
        <v>0.95</v>
      </c>
      <c r="D30" s="86">
        <v>0.86324334465165042</v>
      </c>
      <c r="E30" s="86" t="s">
        <v>202</v>
      </c>
    </row>
    <row r="31" spans="1:5" ht="15.75" customHeight="1" x14ac:dyDescent="0.25">
      <c r="A31" s="52" t="s">
        <v>28</v>
      </c>
      <c r="B31" s="85">
        <v>0.48149999999999998</v>
      </c>
      <c r="C31" s="85">
        <v>0.95</v>
      </c>
      <c r="D31" s="86">
        <v>0.65336917399036021</v>
      </c>
      <c r="E31" s="86" t="s">
        <v>202</v>
      </c>
    </row>
    <row r="32" spans="1:5" ht="15.75" customHeight="1" x14ac:dyDescent="0.25">
      <c r="A32" s="52" t="s">
        <v>83</v>
      </c>
      <c r="B32" s="85">
        <v>0.14899999999999999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0.70599999999999996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0.45799999999999996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0.75599999999999989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0.16800000000000001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0.12</v>
      </c>
      <c r="C37" s="85">
        <v>0.95</v>
      </c>
      <c r="D37" s="86">
        <v>5.3958083837356767</v>
      </c>
      <c r="E37" s="86" t="s">
        <v>202</v>
      </c>
    </row>
    <row r="38" spans="1:6" ht="15.75" customHeight="1" x14ac:dyDescent="0.25">
      <c r="A38" s="52" t="s">
        <v>60</v>
      </c>
      <c r="B38" s="85">
        <v>1E-3</v>
      </c>
      <c r="C38" s="85">
        <v>0.95</v>
      </c>
      <c r="D38" s="86">
        <v>0.6744920344593488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860353.70733599993</v>
      </c>
      <c r="C2" s="78">
        <v>1257401</v>
      </c>
      <c r="D2" s="78">
        <v>2074581</v>
      </c>
      <c r="E2" s="78">
        <v>1499236</v>
      </c>
      <c r="F2" s="78">
        <v>912226</v>
      </c>
      <c r="G2" s="22">
        <f t="shared" ref="G2:G40" si="0">C2+D2+E2+F2</f>
        <v>5743444</v>
      </c>
      <c r="H2" s="22">
        <f t="shared" ref="H2:H40" si="1">(B2 + stillbirth*B2/(1000-stillbirth))/(1-abortion)</f>
        <v>1008682.483968542</v>
      </c>
      <c r="I2" s="22">
        <f>G2-H2</f>
        <v>4734761.516031458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870319.02600000007</v>
      </c>
      <c r="C3" s="78">
        <v>1297000</v>
      </c>
      <c r="D3" s="78">
        <v>2116000</v>
      </c>
      <c r="E3" s="78">
        <v>1554000</v>
      </c>
      <c r="F3" s="78">
        <v>948000</v>
      </c>
      <c r="G3" s="22">
        <f t="shared" si="0"/>
        <v>5915000</v>
      </c>
      <c r="H3" s="22">
        <f t="shared" si="1"/>
        <v>1020365.8675558183</v>
      </c>
      <c r="I3" s="22">
        <f t="shared" ref="I3:I15" si="3">G3-H3</f>
        <v>4894634.1324441815</v>
      </c>
    </row>
    <row r="4" spans="1:9" ht="15.75" customHeight="1" x14ac:dyDescent="0.25">
      <c r="A4" s="7">
        <f t="shared" si="2"/>
        <v>2019</v>
      </c>
      <c r="B4" s="77">
        <v>880031.75800000015</v>
      </c>
      <c r="C4" s="78">
        <v>1338000</v>
      </c>
      <c r="D4" s="78">
        <v>2161000</v>
      </c>
      <c r="E4" s="78">
        <v>1609000</v>
      </c>
      <c r="F4" s="78">
        <v>987000</v>
      </c>
      <c r="G4" s="22">
        <f t="shared" si="0"/>
        <v>6095000</v>
      </c>
      <c r="H4" s="22">
        <f t="shared" si="1"/>
        <v>1031753.1174233367</v>
      </c>
      <c r="I4" s="22">
        <f t="shared" si="3"/>
        <v>5063246.882576663</v>
      </c>
    </row>
    <row r="5" spans="1:9" ht="15.75" customHeight="1" x14ac:dyDescent="0.25">
      <c r="A5" s="7">
        <f t="shared" si="2"/>
        <v>2020</v>
      </c>
      <c r="B5" s="77">
        <v>889450.87</v>
      </c>
      <c r="C5" s="78">
        <v>1380000</v>
      </c>
      <c r="D5" s="78">
        <v>2211000</v>
      </c>
      <c r="E5" s="78">
        <v>1661000</v>
      </c>
      <c r="F5" s="78">
        <v>1028000</v>
      </c>
      <c r="G5" s="22">
        <f t="shared" si="0"/>
        <v>6280000</v>
      </c>
      <c r="H5" s="22">
        <f t="shared" si="1"/>
        <v>1042796.1259068548</v>
      </c>
      <c r="I5" s="22">
        <f t="shared" si="3"/>
        <v>5237203.8740931451</v>
      </c>
    </row>
    <row r="6" spans="1:9" ht="15.75" customHeight="1" x14ac:dyDescent="0.25">
      <c r="A6" s="7">
        <f t="shared" si="2"/>
        <v>2021</v>
      </c>
      <c r="B6" s="77">
        <v>900559.20920000004</v>
      </c>
      <c r="C6" s="78">
        <v>1421000</v>
      </c>
      <c r="D6" s="78">
        <v>2262000</v>
      </c>
      <c r="E6" s="78">
        <v>1711000</v>
      </c>
      <c r="F6" s="78">
        <v>1073000</v>
      </c>
      <c r="G6" s="22">
        <f t="shared" si="0"/>
        <v>6467000</v>
      </c>
      <c r="H6" s="22">
        <f t="shared" si="1"/>
        <v>1055819.5918156793</v>
      </c>
      <c r="I6" s="22">
        <f t="shared" si="3"/>
        <v>5411180.4081843207</v>
      </c>
    </row>
    <row r="7" spans="1:9" ht="15.75" customHeight="1" x14ac:dyDescent="0.25">
      <c r="A7" s="7">
        <f t="shared" si="2"/>
        <v>2022</v>
      </c>
      <c r="B7" s="77">
        <v>911441.16800000006</v>
      </c>
      <c r="C7" s="78">
        <v>1464000</v>
      </c>
      <c r="D7" s="78">
        <v>2317000</v>
      </c>
      <c r="E7" s="78">
        <v>1758000</v>
      </c>
      <c r="F7" s="78">
        <v>1120000</v>
      </c>
      <c r="G7" s="22">
        <f t="shared" si="0"/>
        <v>6659000</v>
      </c>
      <c r="H7" s="22">
        <f t="shared" si="1"/>
        <v>1068577.6483443307</v>
      </c>
      <c r="I7" s="22">
        <f t="shared" si="3"/>
        <v>5590422.3516556695</v>
      </c>
    </row>
    <row r="8" spans="1:9" ht="15.75" customHeight="1" x14ac:dyDescent="0.25">
      <c r="A8" s="7">
        <f t="shared" si="2"/>
        <v>2023</v>
      </c>
      <c r="B8" s="77">
        <v>922083.93040000007</v>
      </c>
      <c r="C8" s="78">
        <v>1507000</v>
      </c>
      <c r="D8" s="78">
        <v>2378000</v>
      </c>
      <c r="E8" s="78">
        <v>1805000</v>
      </c>
      <c r="F8" s="78">
        <v>1171000</v>
      </c>
      <c r="G8" s="22">
        <f t="shared" si="0"/>
        <v>6861000</v>
      </c>
      <c r="H8" s="22">
        <f t="shared" si="1"/>
        <v>1081055.2699578404</v>
      </c>
      <c r="I8" s="22">
        <f t="shared" si="3"/>
        <v>5779944.7300421596</v>
      </c>
    </row>
    <row r="9" spans="1:9" ht="15.75" customHeight="1" x14ac:dyDescent="0.25">
      <c r="A9" s="7">
        <f t="shared" si="2"/>
        <v>2024</v>
      </c>
      <c r="B9" s="77">
        <v>932474.68040000007</v>
      </c>
      <c r="C9" s="78">
        <v>1549000</v>
      </c>
      <c r="D9" s="78">
        <v>2445000</v>
      </c>
      <c r="E9" s="78">
        <v>1850000</v>
      </c>
      <c r="F9" s="78">
        <v>1222000</v>
      </c>
      <c r="G9" s="22">
        <f t="shared" si="0"/>
        <v>7066000</v>
      </c>
      <c r="H9" s="22">
        <f t="shared" si="1"/>
        <v>1093237.4311212408</v>
      </c>
      <c r="I9" s="22">
        <f t="shared" si="3"/>
        <v>5972762.5688787587</v>
      </c>
    </row>
    <row r="10" spans="1:9" ht="15.75" customHeight="1" x14ac:dyDescent="0.25">
      <c r="A10" s="7">
        <f t="shared" si="2"/>
        <v>2025</v>
      </c>
      <c r="B10" s="77">
        <v>942632.73099999991</v>
      </c>
      <c r="C10" s="78">
        <v>1590000</v>
      </c>
      <c r="D10" s="78">
        <v>2516000</v>
      </c>
      <c r="E10" s="78">
        <v>1895000</v>
      </c>
      <c r="F10" s="78">
        <v>1274000</v>
      </c>
      <c r="G10" s="22">
        <f t="shared" si="0"/>
        <v>7275000</v>
      </c>
      <c r="H10" s="22">
        <f t="shared" si="1"/>
        <v>1105146.7744809764</v>
      </c>
      <c r="I10" s="22">
        <f t="shared" si="3"/>
        <v>6169853.2255190238</v>
      </c>
    </row>
    <row r="11" spans="1:9" ht="15.75" customHeight="1" x14ac:dyDescent="0.25">
      <c r="A11" s="7">
        <f t="shared" si="2"/>
        <v>2026</v>
      </c>
      <c r="B11" s="77">
        <v>954405.18079999997</v>
      </c>
      <c r="C11" s="78">
        <v>1628000</v>
      </c>
      <c r="D11" s="78">
        <v>2588000</v>
      </c>
      <c r="E11" s="78">
        <v>1938000</v>
      </c>
      <c r="F11" s="78">
        <v>1328000</v>
      </c>
      <c r="G11" s="22">
        <f t="shared" si="0"/>
        <v>7482000</v>
      </c>
      <c r="H11" s="22">
        <f t="shared" si="1"/>
        <v>1118948.8465885376</v>
      </c>
      <c r="I11" s="22">
        <f t="shared" si="3"/>
        <v>6363051.1534114629</v>
      </c>
    </row>
    <row r="12" spans="1:9" ht="15.75" customHeight="1" x14ac:dyDescent="0.25">
      <c r="A12" s="7">
        <f t="shared" si="2"/>
        <v>2027</v>
      </c>
      <c r="B12" s="77">
        <v>966008.05839999986</v>
      </c>
      <c r="C12" s="78">
        <v>1666000</v>
      </c>
      <c r="D12" s="78">
        <v>2666000</v>
      </c>
      <c r="E12" s="78">
        <v>1979000</v>
      </c>
      <c r="F12" s="78">
        <v>1383000</v>
      </c>
      <c r="G12" s="22">
        <f t="shared" si="0"/>
        <v>7694000</v>
      </c>
      <c r="H12" s="22">
        <f t="shared" si="1"/>
        <v>1132552.1115003491</v>
      </c>
      <c r="I12" s="22">
        <f t="shared" si="3"/>
        <v>6561447.8884996511</v>
      </c>
    </row>
    <row r="13" spans="1:9" ht="15.75" customHeight="1" x14ac:dyDescent="0.25">
      <c r="A13" s="7">
        <f t="shared" si="2"/>
        <v>2028</v>
      </c>
      <c r="B13" s="77">
        <v>977398.3088</v>
      </c>
      <c r="C13" s="78">
        <v>1702000</v>
      </c>
      <c r="D13" s="78">
        <v>2748000</v>
      </c>
      <c r="E13" s="78">
        <v>2022000</v>
      </c>
      <c r="F13" s="78">
        <v>1439000</v>
      </c>
      <c r="G13" s="22">
        <f t="shared" si="0"/>
        <v>7911000</v>
      </c>
      <c r="H13" s="22">
        <f t="shared" si="1"/>
        <v>1145906.0913443728</v>
      </c>
      <c r="I13" s="22">
        <f t="shared" si="3"/>
        <v>6765093.9086556267</v>
      </c>
    </row>
    <row r="14" spans="1:9" ht="15.75" customHeight="1" x14ac:dyDescent="0.25">
      <c r="A14" s="7">
        <f t="shared" si="2"/>
        <v>2029</v>
      </c>
      <c r="B14" s="77">
        <v>988565.00599999994</v>
      </c>
      <c r="C14" s="78">
        <v>1737000</v>
      </c>
      <c r="D14" s="78">
        <v>2831000</v>
      </c>
      <c r="E14" s="78">
        <v>2068000</v>
      </c>
      <c r="F14" s="78">
        <v>1493000</v>
      </c>
      <c r="G14" s="22">
        <f t="shared" si="0"/>
        <v>8129000</v>
      </c>
      <c r="H14" s="22">
        <f t="shared" si="1"/>
        <v>1158997.9764299816</v>
      </c>
      <c r="I14" s="22">
        <f t="shared" si="3"/>
        <v>6970002.0235700179</v>
      </c>
    </row>
    <row r="15" spans="1:9" ht="15.75" customHeight="1" x14ac:dyDescent="0.25">
      <c r="A15" s="7">
        <f t="shared" si="2"/>
        <v>2030</v>
      </c>
      <c r="B15" s="77">
        <v>999557.84</v>
      </c>
      <c r="C15" s="78">
        <v>1770000</v>
      </c>
      <c r="D15" s="78">
        <v>2915000</v>
      </c>
      <c r="E15" s="78">
        <v>2118000</v>
      </c>
      <c r="F15" s="78">
        <v>1546000</v>
      </c>
      <c r="G15" s="22">
        <f t="shared" si="0"/>
        <v>8349000</v>
      </c>
      <c r="H15" s="22">
        <f t="shared" si="1"/>
        <v>1171886.0235325014</v>
      </c>
      <c r="I15" s="22">
        <f t="shared" si="3"/>
        <v>7177113.9764674986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128.96448552549512</v>
      </c>
      <c r="I17" s="22">
        <f t="shared" si="4"/>
        <v>-128.96448552549512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8.0667934750000003E-2</v>
      </c>
    </row>
    <row r="4" spans="1:8" ht="15.75" customHeight="1" x14ac:dyDescent="0.25">
      <c r="B4" s="24" t="s">
        <v>7</v>
      </c>
      <c r="C4" s="79">
        <v>0.19808423247889084</v>
      </c>
    </row>
    <row r="5" spans="1:8" ht="15.75" customHeight="1" x14ac:dyDescent="0.25">
      <c r="B5" s="24" t="s">
        <v>8</v>
      </c>
      <c r="C5" s="79">
        <v>0.10750134816325181</v>
      </c>
    </row>
    <row r="6" spans="1:8" ht="15.75" customHeight="1" x14ac:dyDescent="0.25">
      <c r="B6" s="24" t="s">
        <v>10</v>
      </c>
      <c r="C6" s="79">
        <v>0.13319952625249976</v>
      </c>
    </row>
    <row r="7" spans="1:8" ht="15.75" customHeight="1" x14ac:dyDescent="0.25">
      <c r="B7" s="24" t="s">
        <v>13</v>
      </c>
      <c r="C7" s="79">
        <v>0.15689764630034209</v>
      </c>
    </row>
    <row r="8" spans="1:8" ht="15.75" customHeight="1" x14ac:dyDescent="0.25">
      <c r="B8" s="24" t="s">
        <v>14</v>
      </c>
      <c r="C8" s="79">
        <v>3.1018652223754684E-3</v>
      </c>
    </row>
    <row r="9" spans="1:8" ht="15.75" customHeight="1" x14ac:dyDescent="0.25">
      <c r="B9" s="24" t="s">
        <v>27</v>
      </c>
      <c r="C9" s="79">
        <v>6.7488611099327495E-2</v>
      </c>
    </row>
    <row r="10" spans="1:8" ht="15.75" customHeight="1" x14ac:dyDescent="0.25">
      <c r="B10" s="24" t="s">
        <v>15</v>
      </c>
      <c r="C10" s="79">
        <v>0.25305883573331267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0.21358090201212501</v>
      </c>
      <c r="D14" s="79">
        <v>0.21358090201212501</v>
      </c>
      <c r="E14" s="79">
        <v>0.17811521290933696</v>
      </c>
      <c r="F14" s="79">
        <v>0.17811521290933696</v>
      </c>
    </row>
    <row r="15" spans="1:8" ht="15.75" customHeight="1" x14ac:dyDescent="0.25">
      <c r="B15" s="24" t="s">
        <v>16</v>
      </c>
      <c r="C15" s="79">
        <v>0.17237181264336501</v>
      </c>
      <c r="D15" s="79">
        <v>0.17237181264336501</v>
      </c>
      <c r="E15" s="79">
        <v>0.10652512284238901</v>
      </c>
      <c r="F15" s="79">
        <v>0.10652512284238901</v>
      </c>
    </row>
    <row r="16" spans="1:8" ht="15.75" customHeight="1" x14ac:dyDescent="0.25">
      <c r="B16" s="24" t="s">
        <v>17</v>
      </c>
      <c r="C16" s="79">
        <v>4.0223401333196997E-2</v>
      </c>
      <c r="D16" s="79">
        <v>4.0223401333196997E-2</v>
      </c>
      <c r="E16" s="79">
        <v>3.0577550946111299E-2</v>
      </c>
      <c r="F16" s="79">
        <v>3.0577550946111299E-2</v>
      </c>
    </row>
    <row r="17" spans="1:8" ht="15.75" customHeight="1" x14ac:dyDescent="0.25">
      <c r="B17" s="24" t="s">
        <v>18</v>
      </c>
      <c r="C17" s="79">
        <v>2.3264458906778899E-3</v>
      </c>
      <c r="D17" s="79">
        <v>2.3264458906778899E-3</v>
      </c>
      <c r="E17" s="79">
        <v>5.2755581680481098E-3</v>
      </c>
      <c r="F17" s="79">
        <v>5.2755581680481098E-3</v>
      </c>
    </row>
    <row r="18" spans="1:8" ht="15.75" customHeight="1" x14ac:dyDescent="0.25">
      <c r="B18" s="24" t="s">
        <v>19</v>
      </c>
      <c r="C18" s="79">
        <v>0.218668717547508</v>
      </c>
      <c r="D18" s="79">
        <v>0.218668717547508</v>
      </c>
      <c r="E18" s="79">
        <v>0.348101556339736</v>
      </c>
      <c r="F18" s="79">
        <v>0.348101556339736</v>
      </c>
    </row>
    <row r="19" spans="1:8" ht="15.75" customHeight="1" x14ac:dyDescent="0.25">
      <c r="B19" s="24" t="s">
        <v>20</v>
      </c>
      <c r="C19" s="79">
        <v>1.8939533930322099E-2</v>
      </c>
      <c r="D19" s="79">
        <v>1.8939533930322099E-2</v>
      </c>
      <c r="E19" s="79">
        <v>1.80857720830375E-2</v>
      </c>
      <c r="F19" s="79">
        <v>1.80857720830375E-2</v>
      </c>
    </row>
    <row r="20" spans="1:8" ht="15.75" customHeight="1" x14ac:dyDescent="0.25">
      <c r="B20" s="24" t="s">
        <v>21</v>
      </c>
      <c r="C20" s="79">
        <v>3.9230754350018701E-2</v>
      </c>
      <c r="D20" s="79">
        <v>3.9230754350018701E-2</v>
      </c>
      <c r="E20" s="79">
        <v>2.0827084561483002E-2</v>
      </c>
      <c r="F20" s="79">
        <v>2.0827084561483002E-2</v>
      </c>
    </row>
    <row r="21" spans="1:8" ht="15.75" customHeight="1" x14ac:dyDescent="0.25">
      <c r="B21" s="24" t="s">
        <v>22</v>
      </c>
      <c r="C21" s="79">
        <v>3.2827993336636697E-2</v>
      </c>
      <c r="D21" s="79">
        <v>3.2827993336636697E-2</v>
      </c>
      <c r="E21" s="79">
        <v>7.2374491360932505E-2</v>
      </c>
      <c r="F21" s="79">
        <v>7.2374491360932505E-2</v>
      </c>
    </row>
    <row r="22" spans="1:8" ht="15.75" customHeight="1" x14ac:dyDescent="0.25">
      <c r="B22" s="24" t="s">
        <v>23</v>
      </c>
      <c r="C22" s="79">
        <v>0.26183043895614966</v>
      </c>
      <c r="D22" s="79">
        <v>0.26183043895614966</v>
      </c>
      <c r="E22" s="79">
        <v>0.22011765078892553</v>
      </c>
      <c r="F22" s="79">
        <v>0.22011765078892553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9.3999999999999986E-3</v>
      </c>
    </row>
    <row r="28" spans="1:8" ht="15.75" customHeight="1" x14ac:dyDescent="0.25">
      <c r="B28" s="24" t="s">
        <v>40</v>
      </c>
      <c r="C28" s="79">
        <v>0.1168</v>
      </c>
    </row>
    <row r="29" spans="1:8" ht="15.75" customHeight="1" x14ac:dyDescent="0.25">
      <c r="B29" s="24" t="s">
        <v>41</v>
      </c>
      <c r="C29" s="79">
        <v>0.15359999999999999</v>
      </c>
    </row>
    <row r="30" spans="1:8" ht="15.75" customHeight="1" x14ac:dyDescent="0.25">
      <c r="B30" s="24" t="s">
        <v>42</v>
      </c>
      <c r="C30" s="79">
        <v>0.1343</v>
      </c>
    </row>
    <row r="31" spans="1:8" ht="15.75" customHeight="1" x14ac:dyDescent="0.25">
      <c r="B31" s="24" t="s">
        <v>43</v>
      </c>
      <c r="C31" s="79">
        <v>6.5799999999999997E-2</v>
      </c>
    </row>
    <row r="32" spans="1:8" ht="15.75" customHeight="1" x14ac:dyDescent="0.25">
      <c r="B32" s="24" t="s">
        <v>44</v>
      </c>
      <c r="C32" s="79">
        <v>6.8000000000000005E-3</v>
      </c>
    </row>
    <row r="33" spans="2:3" ht="15.75" customHeight="1" x14ac:dyDescent="0.25">
      <c r="B33" s="24" t="s">
        <v>45</v>
      </c>
      <c r="C33" s="79">
        <v>0.19210000000000002</v>
      </c>
    </row>
    <row r="34" spans="2:3" ht="15.75" customHeight="1" x14ac:dyDescent="0.25">
      <c r="B34" s="24" t="s">
        <v>46</v>
      </c>
      <c r="C34" s="79">
        <v>0.2175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0.70558850395974237</v>
      </c>
      <c r="D2" s="80">
        <v>0.70558850395974237</v>
      </c>
      <c r="E2" s="80">
        <v>0.60872676375892376</v>
      </c>
      <c r="F2" s="80">
        <v>0.39015463135549777</v>
      </c>
      <c r="G2" s="80">
        <v>0.35390538991358439</v>
      </c>
    </row>
    <row r="3" spans="1:15" ht="15.75" customHeight="1" x14ac:dyDescent="0.25">
      <c r="A3" s="5"/>
      <c r="B3" s="11" t="s">
        <v>118</v>
      </c>
      <c r="C3" s="80">
        <v>0.17510955572723533</v>
      </c>
      <c r="D3" s="80">
        <v>0.17510955572723533</v>
      </c>
      <c r="E3" s="80">
        <v>0.24880108437965703</v>
      </c>
      <c r="F3" s="80">
        <v>0.26574307798958652</v>
      </c>
      <c r="G3" s="80">
        <v>0.2632109724426937</v>
      </c>
    </row>
    <row r="4" spans="1:15" ht="15.75" customHeight="1" x14ac:dyDescent="0.25">
      <c r="A4" s="5"/>
      <c r="B4" s="11" t="s">
        <v>116</v>
      </c>
      <c r="C4" s="81">
        <v>7.9863282358304213E-2</v>
      </c>
      <c r="D4" s="81">
        <v>7.9863282358304213E-2</v>
      </c>
      <c r="E4" s="81">
        <v>7.9863282358304213E-2</v>
      </c>
      <c r="F4" s="81">
        <v>0.20754593748670411</v>
      </c>
      <c r="G4" s="81">
        <v>0.20968219812591812</v>
      </c>
    </row>
    <row r="5" spans="1:15" ht="15.75" customHeight="1" x14ac:dyDescent="0.25">
      <c r="A5" s="5"/>
      <c r="B5" s="11" t="s">
        <v>119</v>
      </c>
      <c r="C5" s="81">
        <v>3.9438657954718126E-2</v>
      </c>
      <c r="D5" s="81">
        <v>3.9438657954718126E-2</v>
      </c>
      <c r="E5" s="81">
        <v>6.2608869503115033E-2</v>
      </c>
      <c r="F5" s="81">
        <v>0.13655635316821155</v>
      </c>
      <c r="G5" s="81">
        <v>0.17320143951780378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0.86802708399581152</v>
      </c>
      <c r="D8" s="80">
        <v>0.86802708399581152</v>
      </c>
      <c r="E8" s="80">
        <v>0.75975410760927153</v>
      </c>
      <c r="F8" s="80">
        <v>0.77266643138961033</v>
      </c>
      <c r="G8" s="80">
        <v>0.85519945822765076</v>
      </c>
    </row>
    <row r="9" spans="1:15" ht="15.75" customHeight="1" x14ac:dyDescent="0.25">
      <c r="B9" s="7" t="s">
        <v>121</v>
      </c>
      <c r="C9" s="80">
        <v>8.2621844004188483E-2</v>
      </c>
      <c r="D9" s="80">
        <v>8.2621844004188483E-2</v>
      </c>
      <c r="E9" s="80">
        <v>0.14357557939072849</v>
      </c>
      <c r="F9" s="80">
        <v>0.15333069261038962</v>
      </c>
      <c r="G9" s="80">
        <v>0.10702496143901594</v>
      </c>
    </row>
    <row r="10" spans="1:15" ht="15.75" customHeight="1" x14ac:dyDescent="0.25">
      <c r="B10" s="7" t="s">
        <v>122</v>
      </c>
      <c r="C10" s="81">
        <v>3.3428284000000003E-2</v>
      </c>
      <c r="D10" s="81">
        <v>3.3428284000000003E-2</v>
      </c>
      <c r="E10" s="81">
        <v>6.7763177999999993E-2</v>
      </c>
      <c r="F10" s="81">
        <v>5.6735835000000005E-2</v>
      </c>
      <c r="G10" s="81">
        <v>2.9405415233333333E-2</v>
      </c>
    </row>
    <row r="11" spans="1:15" ht="15.75" customHeight="1" x14ac:dyDescent="0.25">
      <c r="B11" s="7" t="s">
        <v>123</v>
      </c>
      <c r="C11" s="81">
        <v>1.5922788E-2</v>
      </c>
      <c r="D11" s="81">
        <v>1.5922788E-2</v>
      </c>
      <c r="E11" s="81">
        <v>2.8907135E-2</v>
      </c>
      <c r="F11" s="81">
        <v>1.7267041E-2</v>
      </c>
      <c r="G11" s="81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0.72753117025000014</v>
      </c>
      <c r="D14" s="82">
        <v>0.71009141495200001</v>
      </c>
      <c r="E14" s="82">
        <v>0.71009141495200001</v>
      </c>
      <c r="F14" s="82">
        <v>0.57832524795899998</v>
      </c>
      <c r="G14" s="82">
        <v>0.57832524795899998</v>
      </c>
      <c r="H14" s="83">
        <v>0.55299999999999994</v>
      </c>
      <c r="I14" s="83">
        <v>0.50152658227848113</v>
      </c>
      <c r="J14" s="83">
        <v>0.50657974683544316</v>
      </c>
      <c r="K14" s="83">
        <v>0.49773670886075949</v>
      </c>
      <c r="L14" s="83">
        <v>0.28784600516600001</v>
      </c>
      <c r="M14" s="83">
        <v>0.27025750061050002</v>
      </c>
      <c r="N14" s="83">
        <v>0.25383894988049999</v>
      </c>
      <c r="O14" s="83">
        <v>0.29773389529649996</v>
      </c>
    </row>
    <row r="15" spans="1:15" ht="15.75" customHeight="1" x14ac:dyDescent="0.25">
      <c r="B15" s="16" t="s">
        <v>68</v>
      </c>
      <c r="C15" s="80">
        <f>iron_deficiency_anaemia*C14</f>
        <v>0.33614702896059279</v>
      </c>
      <c r="D15" s="80">
        <f t="shared" ref="D15:O15" si="0">iron_deficiency_anaemia*D14</f>
        <v>0.32808919973080453</v>
      </c>
      <c r="E15" s="80">
        <f t="shared" si="0"/>
        <v>0.32808919973080453</v>
      </c>
      <c r="F15" s="80">
        <f t="shared" si="0"/>
        <v>0.26720822670390038</v>
      </c>
      <c r="G15" s="80">
        <f t="shared" si="0"/>
        <v>0.26720822670390038</v>
      </c>
      <c r="H15" s="80">
        <f t="shared" si="0"/>
        <v>0.25550700040979824</v>
      </c>
      <c r="I15" s="80">
        <f t="shared" si="0"/>
        <v>0.23172432669756349</v>
      </c>
      <c r="J15" s="80">
        <f t="shared" si="0"/>
        <v>0.23405908061894951</v>
      </c>
      <c r="K15" s="80">
        <f t="shared" si="0"/>
        <v>0.2299732612565239</v>
      </c>
      <c r="L15" s="80">
        <f t="shared" si="0"/>
        <v>0.13299578546095472</v>
      </c>
      <c r="M15" s="80">
        <f t="shared" si="0"/>
        <v>0.12486922842538534</v>
      </c>
      <c r="N15" s="80">
        <f t="shared" si="0"/>
        <v>0.11728323448669019</v>
      </c>
      <c r="O15" s="80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0.42399999999999999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0.255</v>
      </c>
      <c r="D4" s="81">
        <v>0.255</v>
      </c>
      <c r="E4" s="81">
        <v>0.45700000000000002</v>
      </c>
      <c r="F4" s="81">
        <v>0.7965000000000001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0.11899999999999999</v>
      </c>
      <c r="E5" s="80">
        <f>1-SUM(E2:E4)</f>
        <v>0.54299999999999993</v>
      </c>
      <c r="F5" s="80">
        <f>1-SUM(F2:F4)</f>
        <v>0.2034999999999999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0.30679000000000001</v>
      </c>
      <c r="D2" s="144">
        <v>0.29932999999999998</v>
      </c>
      <c r="E2" s="144">
        <v>0.29188999999999998</v>
      </c>
      <c r="F2" s="144">
        <v>0.28438999999999998</v>
      </c>
      <c r="G2" s="144">
        <v>0.27651999999999999</v>
      </c>
      <c r="H2" s="144">
        <v>0.27002999999999999</v>
      </c>
      <c r="I2" s="144">
        <v>0.26367000000000002</v>
      </c>
      <c r="J2" s="144">
        <v>0.25742999999999999</v>
      </c>
      <c r="K2" s="144">
        <v>0.25133</v>
      </c>
      <c r="L2" s="144">
        <v>0.24535000000000001</v>
      </c>
      <c r="M2" s="144">
        <v>0.23948</v>
      </c>
      <c r="N2" s="144">
        <v>0.23375000000000001</v>
      </c>
      <c r="O2" s="144">
        <v>0.22817000000000001</v>
      </c>
      <c r="P2" s="144">
        <v>0.22271000000000002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4.7969999999999999E-2</v>
      </c>
      <c r="D4" s="144">
        <v>4.7089999999999993E-2</v>
      </c>
      <c r="E4" s="144">
        <v>4.623E-2</v>
      </c>
      <c r="F4" s="144">
        <v>4.5410000000000006E-2</v>
      </c>
      <c r="G4" s="144">
        <v>4.4640000000000006E-2</v>
      </c>
      <c r="H4" s="144">
        <v>4.3789999999999996E-2</v>
      </c>
      <c r="I4" s="144">
        <v>4.2969999999999994E-2</v>
      </c>
      <c r="J4" s="144">
        <v>4.2169999999999999E-2</v>
      </c>
      <c r="K4" s="144">
        <v>4.1390000000000003E-2</v>
      </c>
      <c r="L4" s="144">
        <v>4.0640000000000003E-2</v>
      </c>
      <c r="M4" s="144">
        <v>3.9900000000000005E-2</v>
      </c>
      <c r="N4" s="144">
        <v>3.918E-2</v>
      </c>
      <c r="O4" s="144">
        <v>3.848E-2</v>
      </c>
      <c r="P4" s="144">
        <v>3.78E-2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0.27951871846311099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0.23528861965083886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0.12748992052589275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0.68333333333333346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73.507999999999996</v>
      </c>
      <c r="D13" s="143">
        <v>71.185000000000002</v>
      </c>
      <c r="E13" s="143">
        <v>68.951999999999998</v>
      </c>
      <c r="F13" s="143">
        <v>66.847999999999999</v>
      </c>
      <c r="G13" s="143">
        <v>64.846000000000004</v>
      </c>
      <c r="H13" s="143">
        <v>62.93</v>
      </c>
      <c r="I13" s="143">
        <v>61.085000000000001</v>
      </c>
      <c r="J13" s="143">
        <v>59.302999999999997</v>
      </c>
      <c r="K13" s="143">
        <v>57.588000000000001</v>
      </c>
      <c r="L13" s="143">
        <v>55.960999999999999</v>
      </c>
      <c r="M13" s="143">
        <v>54.378</v>
      </c>
      <c r="N13" s="143">
        <v>52.848999999999997</v>
      </c>
      <c r="O13" s="143">
        <v>51.39</v>
      </c>
      <c r="P13" s="143">
        <v>49.987000000000002</v>
      </c>
    </row>
    <row r="14" spans="1:16" x14ac:dyDescent="0.25">
      <c r="B14" s="16" t="s">
        <v>170</v>
      </c>
      <c r="C14" s="143">
        <f>maternal_mortality</f>
        <v>5.96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0.375</v>
      </c>
      <c r="E2" s="92">
        <f>food_insecure</f>
        <v>0.375</v>
      </c>
      <c r="F2" s="92">
        <f>food_insecure</f>
        <v>0.375</v>
      </c>
      <c r="G2" s="92">
        <f>food_insecure</f>
        <v>0.375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0.375</v>
      </c>
      <c r="F5" s="92">
        <f>food_insecure</f>
        <v>0.375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0.12428678602125</v>
      </c>
      <c r="D7" s="92">
        <f>diarrhoea_1_5mo/26</f>
        <v>0.14162554344730768</v>
      </c>
      <c r="E7" s="92">
        <f>diarrhoea_6_11mo/26</f>
        <v>0.14162554344730768</v>
      </c>
      <c r="F7" s="92">
        <f>diarrhoea_12_23mo/26</f>
        <v>0.11289809549038463</v>
      </c>
      <c r="G7" s="92">
        <f>diarrhoea_24_59mo/26</f>
        <v>0.11289809549038463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0.375</v>
      </c>
      <c r="F8" s="92">
        <f>food_insecure</f>
        <v>0.375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0.28100000000000003</v>
      </c>
      <c r="E9" s="92">
        <f>IF(ISBLANK(comm_deliv), frac_children_health_facility,1)</f>
        <v>0.28100000000000003</v>
      </c>
      <c r="F9" s="92">
        <f>IF(ISBLANK(comm_deliv), frac_children_health_facility,1)</f>
        <v>0.28100000000000003</v>
      </c>
      <c r="G9" s="92">
        <f>IF(ISBLANK(comm_deliv), frac_children_health_facility,1)</f>
        <v>0.28100000000000003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0.12428678602125</v>
      </c>
      <c r="D11" s="92">
        <f>diarrhoea_1_5mo/26</f>
        <v>0.14162554344730768</v>
      </c>
      <c r="E11" s="92">
        <f>diarrhoea_6_11mo/26</f>
        <v>0.14162554344730768</v>
      </c>
      <c r="F11" s="92">
        <f>diarrhoea_12_23mo/26</f>
        <v>0.11289809549038463</v>
      </c>
      <c r="G11" s="92">
        <f>diarrhoea_24_59mo/26</f>
        <v>0.11289809549038463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0.375</v>
      </c>
      <c r="I14" s="92">
        <f>food_insecure</f>
        <v>0.375</v>
      </c>
      <c r="J14" s="92">
        <f>food_insecure</f>
        <v>0.375</v>
      </c>
      <c r="K14" s="92">
        <f>food_insecure</f>
        <v>0.375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0.58799999999999997</v>
      </c>
      <c r="I17" s="92">
        <f>frac_PW_health_facility</f>
        <v>0.58799999999999997</v>
      </c>
      <c r="J17" s="92">
        <f>frac_PW_health_facility</f>
        <v>0.58799999999999997</v>
      </c>
      <c r="K17" s="92">
        <f>frac_PW_health_facility</f>
        <v>0.58799999999999997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0.74</v>
      </c>
      <c r="I18" s="92">
        <f>frac_malaria_risk</f>
        <v>0.74</v>
      </c>
      <c r="J18" s="92">
        <f>frac_malaria_risk</f>
        <v>0.74</v>
      </c>
      <c r="K18" s="92">
        <f>frac_malaria_risk</f>
        <v>0.74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0.59899999999999998</v>
      </c>
      <c r="M23" s="92">
        <f>famplan_unmet_need</f>
        <v>0.59899999999999998</v>
      </c>
      <c r="N23" s="92">
        <f>famplan_unmet_need</f>
        <v>0.59899999999999998</v>
      </c>
      <c r="O23" s="92">
        <f>famplan_unmet_need</f>
        <v>0.59899999999999998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0.31676149225235001</v>
      </c>
      <c r="M24" s="92">
        <f>(1-food_insecure)*(0.49)+food_insecure*(0.7)</f>
        <v>0.56874999999999998</v>
      </c>
      <c r="N24" s="92">
        <f>(1-food_insecure)*(0.49)+food_insecure*(0.7)</f>
        <v>0.56874999999999998</v>
      </c>
      <c r="O24" s="92">
        <f>(1-food_insecure)*(0.49)+food_insecure*(0.7)</f>
        <v>0.56874999999999998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0.13575492525100716</v>
      </c>
      <c r="M25" s="92">
        <f>(1-food_insecure)*(0.21)+food_insecure*(0.3)</f>
        <v>0.24374999999999999</v>
      </c>
      <c r="N25" s="92">
        <f>(1-food_insecure)*(0.21)+food_insecure*(0.3)</f>
        <v>0.24374999999999999</v>
      </c>
      <c r="O25" s="92">
        <f>(1-food_insecure)*(0.21)+food_insecure*(0.3)</f>
        <v>0.24374999999999999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0.10442686557769781</v>
      </c>
      <c r="M26" s="92">
        <f>(1-food_insecure)*(0.3)</f>
        <v>0.1875</v>
      </c>
      <c r="N26" s="92">
        <f>(1-food_insecure)*(0.3)</f>
        <v>0.1875</v>
      </c>
      <c r="O26" s="92">
        <f>(1-food_insecure)*(0.3)</f>
        <v>0.1875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0.4430567169189451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0.74</v>
      </c>
      <c r="D33" s="92">
        <f t="shared" si="3"/>
        <v>0.74</v>
      </c>
      <c r="E33" s="92">
        <f t="shared" si="3"/>
        <v>0.74</v>
      </c>
      <c r="F33" s="92">
        <f t="shared" si="3"/>
        <v>0.74</v>
      </c>
      <c r="G33" s="92">
        <f t="shared" si="3"/>
        <v>0.74</v>
      </c>
      <c r="H33" s="92">
        <f t="shared" si="3"/>
        <v>0.74</v>
      </c>
      <c r="I33" s="92">
        <f t="shared" si="3"/>
        <v>0.74</v>
      </c>
      <c r="J33" s="92">
        <f t="shared" si="3"/>
        <v>0.74</v>
      </c>
      <c r="K33" s="92">
        <f t="shared" si="3"/>
        <v>0.74</v>
      </c>
      <c r="L33" s="92">
        <f t="shared" si="3"/>
        <v>0.74</v>
      </c>
      <c r="M33" s="92">
        <f t="shared" si="3"/>
        <v>0.74</v>
      </c>
      <c r="N33" s="92">
        <f t="shared" si="3"/>
        <v>0.74</v>
      </c>
      <c r="O33" s="92">
        <f t="shared" si="3"/>
        <v>0.74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2020-03-24T06:48:43Z</dcterms:modified>
</cp:coreProperties>
</file>