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82F65F6-89C9-4063-BD5D-5B00F1E0C67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18" i="2"/>
  <c r="I20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CC73171-205B-4A31-B3BB-818D76D4C5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BBD0F6A-1AEA-4913-954D-7961760E64D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3C33C58E-7BCF-4A14-91EC-4679F745F2A6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00A6E208-2452-437A-A076-1383EE4B5E1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C1C1020E-3259-4851-9B72-167694A354D6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568EBC0A-BD18-4077-80B8-3614C92035B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82837352-6169-4B32-BDD7-CBB5B2C304E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961052E-117F-4E22-B317-033CB8FF5AB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AE49652-993D-4274-A8D8-E77CCB97E27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464C480-5EC3-4186-8501-41A304FEEBC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12AF06A-3E8C-491C-804A-FFA42072C5E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E2D7BEC-7EB9-4AD0-8644-C91EB728B7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F656498A-8D40-44BB-899D-F96CB4DB42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13A7303-92E7-4D86-9014-CF11408F81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BB31221-6B15-4953-9D27-CDCBCBFDF2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AC2C1BA-0EF8-4E8A-AFAE-784D7B8A1B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01DD119-8C6C-4F9B-94D0-34A369C6BC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E67675F-D67E-4BDF-899E-B0D4180919C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6C4AE42-BD6B-477F-B107-5D46CC4C85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01D8651F-7C52-4880-BC07-D0AF6F56C7A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FB69A8A-64DD-4A1A-BC8E-61AABF928D3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1DD1D13-2B1F-4E63-8F10-EB3577B5188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767996D-6AF9-4936-B4A0-DF1DEE806ED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6EA22AC3-B36B-496A-A2C6-2C8A380617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34F4D79-49E9-4F3B-94E5-E8389F75F3A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6D9B565-A2B8-4FB0-82DE-BFB5BD9FFC1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56BFE1B-F9A1-4C56-8C8F-36A6E7DE36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75C22968-A4CB-4FDC-A19A-DCE12E3F53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73B0344C-CE39-4E29-8BE3-FA6674BB09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7849E81-0892-44BB-BA73-78303043DB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042C4F1-607F-461F-8D26-E05DAC8DE7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1EE9196-C52D-4615-9B8D-206C64C891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1F72927-BB61-4FB2-9090-D730FC2135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D8EC719A-5E5E-4748-9285-CCC83F1A9F7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35062545-4A8B-42FF-8435-ADC3E91EC45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650BAB3-ACEC-4972-882B-87CA7576B7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1BE7073-6400-442C-A2D6-6E2FFA3100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5B71211B-3D7A-414A-B716-0DC89586EE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40E8F491-3772-4D10-B67E-A5B10E9276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5C7416E9-ABEC-44E7-8304-5B877C9A36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48E0256-EA12-431C-963A-FA610B00EF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0C4DEB5-07C5-4E1A-8ECA-19F4217B79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168C3B6-A827-4A81-A36C-D1E9B26F18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545AA02-0FDE-4A19-B8E7-2FA93B367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CD5394A-085C-422B-A63F-A6D2E60DF7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E990149-93DA-4C59-BD17-B66521F693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D5C29E3F-71AA-40C6-8436-9A65A5605C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ADC7729-CEA2-4ACB-9EE2-84BE7CCB48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85008CFE-A6F4-4FFD-9901-856AAE34E4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6141DB6-ADA1-4286-8E65-954B1116D0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02D584F-795A-4BE6-8420-A92F8B8433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F2D8EB5-D7CA-4234-B15E-BDF18B6B1D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793F314-B49C-4113-9E5A-C220708ECF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B241EEC-D464-499F-9ACF-B5475F2F82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A4A45C1-AC05-400D-B15C-C9CAD4121A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B109690A-8184-486C-A1BA-85D91CFD22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FF99AF4-D0C1-45D9-99E3-A140170AF7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68F6E10-846A-4740-996D-3259EB9D79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F2555D7D-3AD8-4DD0-99EC-121D1622BF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5A2C077-04EA-4F5E-B879-2F9DDE2408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4ED17D4-8586-456D-8F75-77C452FA4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095FF3C1-8F07-41BF-81F3-8C59AA1007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4B850E7C-685D-4DA0-BCA4-E43F0F33FC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EB54C336-A8C1-450E-86E8-EDE157BEC1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0E128FB-2C8D-4202-8910-F0F50C3AD8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B58D0E2-43CB-401A-A08E-0105B075C4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8BE565D-7684-44BC-9E4B-0748E6EF0D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CB92583-143D-4C9C-903A-FDD49CA69E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1C50751-040D-4A67-B938-0B2A893D8B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3489E99-F06F-445B-8A41-B0D000FC94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BDD198B-54EC-4BD8-9408-9E04300BEF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B52726B-F661-467B-9E7C-5F1DC4CE5B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4179CB3-ADFB-46B6-973B-4DB577BB6C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3B46166-B548-4DF1-93AA-09F795A5B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B38AB58-1E7E-4C2B-8E4D-8B88823990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F01B2352-CCF9-4ED8-B618-CFAFAC7B3E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E45FE88-8603-4CE8-A912-5944CB382D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C3026E2-B130-4B8A-89B9-5DB9EFA6C3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C2D92949-8123-4203-A4F8-6F45ED2E1B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C949333-67FC-48F1-87A8-D00CEE7490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CEAF8F6B-9CC4-4B87-8CF5-93580F416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EF03188-7836-4CBB-BBD3-DE0808F586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B125D9E-D8A5-4A56-99A6-8A156A8B3D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EAEEE60-83B3-4428-81FC-FEC11162F7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0F17252-EDE2-4626-8191-385D21FC7B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E5F48DE-61F0-44AD-AC16-34178E408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957B2E2-8FB5-4EA1-8FE9-126946ECDD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4E0CBB9-B8CA-4F00-9D29-863852E1AF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9693836B-9037-4DA2-B454-08DF324B21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5B338CC-8DDE-4EEA-87B7-9EB3298E3C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5A7DD85-1C08-41A5-B769-298C5A6324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4632E8C-8BE2-4047-9AA0-F429508E81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46443D9-8FDE-40F8-8E2D-3CF2ED50B6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F24A835A-5BED-491A-AFEB-D67B7FA1CD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9DDC8B2-6905-492F-B92A-C90F154BE3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001EBC3-BEEA-4B50-9D1F-D10F396983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4D78691-1EBB-424E-807D-4C5DE5FC9B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3296525-14FA-4E7D-BBFA-293D70EF11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205E351-F0E3-4E35-A319-25175B1DAB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87894A2-E2A3-4111-A86E-2F71C5D555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6A5E9038-D9CB-4F79-B62A-EAADF6DDD0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5147C8D-D665-4167-AF42-3B46396BE1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D6DF99B-5165-46D8-9F09-FF54DB7CE8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3A439A4B-7FB2-41EF-8D4A-208F4F5963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903B278-1294-436F-9D85-D5E76D7E4C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CCDD6CF-D9F2-4E51-BB90-0A673D83EE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C096EB0-4DFD-4EAB-9D68-CFF765114A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8F020769-5340-4B12-A62A-87495F0F63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7D4EA62-6182-4C1E-8A85-8C45098D84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82ACAAF-E8B2-48AD-8996-9ECD5EDFD6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CFFF486-FB64-41E7-959E-8C7390D477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3FBF399-26A2-437E-8B09-0192EF29F2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D34E902-6FF8-4950-BDC4-056F9E53CB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BB3687C8-BF67-488D-B433-C8BA8062A5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38F8982-FE27-45E5-A0EB-BEF643499E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8BC413B-3254-4304-9355-5D4AF19A3B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D10FC3F-61D4-4784-B825-0058127D3E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5DC077C-1073-4880-B1CB-8F2C077699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623C259-0368-44FB-98AF-FC4AABEDF8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1FA4CF6E-F189-4A6C-ADC6-22436D666E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11171D0A-B95B-4F34-AAE1-AEF2D8D421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05FD461F-E4F4-44CF-983C-5B89CAA6C9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A002A6C-EFF6-4FFF-928B-EE7E7668E0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F20E47CF-4220-430A-931D-BABE487F25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B4B07EF-887D-4FAE-8C1D-926967BBC2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A2A1A7F-69EA-4745-8BC9-B72CA12F2BC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2703F73-02B8-4AE8-B8E8-AB64DEDB94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64E5AAD-1E90-4FCC-943D-A3ED19B244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72C4360-5C81-4CB6-9F28-C9DF159DEB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6E3B22B-7F99-4AF5-8815-C1B5EA7F71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75AB74A-EDDE-4B7E-B308-FBDFB4A726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00585D6-8D2D-4ABE-8757-27270C5754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659B313-D1AA-4E10-93F1-98B781550A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15D05236-22EB-475C-B4AF-479FD4BF34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D1D7244-68F8-49A8-B35B-C1754F09A0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85DC4870-22CA-4AD2-B598-6971AAB406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618179D-C9C7-4710-9B3E-95298E9785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13AD495-9128-41ED-B841-77318E5EBD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4F3E01F-2A93-46C8-90F7-DFF8E4D09A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D8C7A52-136F-4774-89EA-86A5FB9739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37B33AF-FE01-48A3-B739-376476C277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50B0744-9737-4716-8D14-353F55E0C6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DEFAE35-E1FE-41F9-A94A-0218B96F1E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0B4C1FD-0F22-4A3D-BA7C-BD7F9B3281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B7D11E20-BB63-462C-9C13-1F53B4145C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2236CEB2-90D4-463B-AB32-98532D64A4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2AA46E0-8688-4922-B177-C3CD91C3AC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91DCECB-07E0-4225-A62E-FEC1285905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263A174-E8F8-4A5C-B913-D9BEDFC54C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15568012-942E-45A6-9603-1170C7B220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41507E41-0BBE-4CEC-95E7-0D7389EBBAA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080DDF5-DCD8-4461-BEDB-D8D22CC831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0EB849E-915A-4DD6-8F56-4CAA7C0858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C648ECB-E223-419A-8A37-891C6A568B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BF30FC73-5581-4854-A4AC-1A930187AA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B8CD716-9E1F-4F34-B50F-5112B5B997F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7ACFE1C-92A8-43D9-849B-7FD7200B85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83995986-D97B-4054-8C48-45C4C60E2DF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4070EA8-8E62-4680-99E7-C7FA7A9D2B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CD91B6C-0F39-4BB8-89B2-EA2EA6B430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75C51C0-EC2B-4441-AE3F-1747AF9BD4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356F17B-38F2-42CB-ACAA-ABB4DA7F79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8AD0C56-3960-44CD-B614-A8A2F60CF3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98BBFD6-C30A-4A54-84AF-17A0FCA6D2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BF6B803-EAF8-4F0A-AD2F-32D750DB34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15111E2-A045-40CC-9C08-D04609E484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FAB28EA-5269-499C-A922-7C9B7D58BD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2E803D7-C7EF-4126-B2A9-301EBE7EC8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727D0EB-3899-49A8-A11F-4BA6689972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2F9E0ED-2E7F-4369-A09C-C13CF57688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29A9EA4-76BB-4625-8E27-055999B0EE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F08EFFB-5BCF-491B-909C-41EA780C52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DD78F94-3AC2-4DEA-A1AC-39CEB6DFC1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D6B70B7-5503-475A-9307-EABBABE217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A54811A-4EE2-4D9F-B577-7156C956DE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C7D6D7CA-45E9-450A-8F1D-86B09EF42C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A99A459E-3A70-421A-A50E-26D158E156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CE9C00B-4A84-4554-AE0E-5B4DAAFA5C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0ACFEA0-34B0-4900-AE2B-CB607DA6E9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EE2E8170-1A4E-4A37-B160-D790C02928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27BC731F-555E-4B09-A376-62F0B88296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C3505228-A0BB-484A-8B5E-D3DC4B6DAA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8C1D8CC6-8467-4522-9C25-9E6B525D18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5B252884-06CA-4377-905F-9FBE002D3A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7988D5F-6676-43A0-9291-20D1F50FD3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5A8244B-980F-41A1-9902-605A657407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B0D9C901-AF31-4E2C-839B-696CEC0A9A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BA5B319-0E0E-432E-93F1-1C014E6FDC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C1DBA52-8E75-44B9-B4B7-9EC7419219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F02384D-499F-4A16-A6FA-93475C8292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685418E9-9B25-407B-8C5C-4DC0E80E22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AC0EFBE-5C94-406A-BA90-D8D480F6FD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459FA74-E861-4406-9E43-B913FEB56F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E28AAABA-92AA-4617-8CC8-7A7FA0D54A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D9CD1CB9-2C4C-4BF8-AD80-4E0E9361F1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C8B27EC0-EFFC-45B4-B716-086FA80D6F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2AE53FC0-9343-4F73-BD6A-A791002D6D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C281823-8A69-4386-8AE8-0B0B21BAB6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28EA926-BFDD-4275-8DDB-E3C2562208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F1092C5-266A-4560-B72F-5A63DD5C6A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A5B1DAB-8A94-4856-8A59-56D7CC6893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BCB0CCF-1EA6-45D2-A918-9E93B856BF4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89DA5D74-9C61-4102-8586-132C8E838E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7DCF42CF-B421-4D0B-8C78-77947851323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0015231-33A0-4A88-B426-A9C7BC6A96E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1E52D80-BB82-49C1-A14A-A0A39F1201C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2B2838BB-E159-431A-8877-83BD2BAA84D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2BC68994-F2EB-41F2-A0F1-D97C85E28C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B0DF6E3F-0D30-47FD-9F74-4E31D1A943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2D9FA92-DB83-4844-8292-5387A1C9E0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C202D08-7940-4A90-962D-D03C2E5A46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EDC117D-F761-4C2C-9BE5-590E331E6CB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4C1F926-A4F2-47E7-A357-C6D82B7EF1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803D5907-9790-4D11-B83D-5DD218C8A0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F4250E8-6DFB-4323-BC33-9636921FA39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1EF0255-BB30-4EE9-B966-3FC057F6219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EB19F8C1-09FA-4A3D-B493-A5F0E91A7BB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F3424602-04B2-45EB-B130-C450AF7133E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63C5E8F1-D94E-4A7F-B8DE-3A1C4E1681B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64AD6C5-054E-4977-AD2C-3637120DC5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3BB87BB3-8749-4DC9-8513-D56F4C4C12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28CE871-3541-4D2A-BE96-208E4B046A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9022ACE-E70B-4FCC-A2D9-19CF98C8AB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14C6E8C-E5FE-46D7-AA78-8A4538AB73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AE6FD57-64B1-4EC3-AFE8-EB7745868F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F9F5D36-2FB6-471E-B98A-7446E65CE9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2600B5B-3A3B-4CD8-912E-866FB8529F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01618C0-8D31-4FDE-9216-D58EA8C5C9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B231DDFC-F646-4FF8-9964-7CE15EB2AC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006263F2-B331-43C9-9C42-7881CD94FD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F67FC7C0-D1E0-489E-BE35-943B218FAF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F92F5DA-2EC8-45A7-97F4-64CD398B72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D55829C-B7D3-49DC-938B-A1BD9FD89F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E2F4E3B-BEE5-482E-BD3D-19F2656069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7A20DE4-2EBD-40BC-8FC3-1C9DFD9F41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CCCC65A-0BC9-4900-AC6A-E13D87A8D1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332A14B9-0870-448A-A087-CEDF17305C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BC70E02-51C4-4A7E-90AB-FD355E77F8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1C0BA8A-8B97-4ECF-900A-F8FE4C3531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F871CA2-EA9A-49A5-A03B-EC2AFD6BEF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8C1CAF7-CB08-4FA9-8347-7DF17D8CA6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4F29C0B-E61C-4E90-919A-FA7317980A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63A85EC-232A-4309-BF73-7A41196630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6755337-EA99-4025-93CE-85D3695CC5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0534BE9-4137-4F16-8598-9C4DC56D11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9DC0B69-AF4C-4231-B22B-600B772E9C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EDCD67EB-8E14-4D2B-8AB4-793104CF81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6E55C8F-EED1-445A-A5C7-2F8CE86C44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45CB5CE0-B3E3-4D6E-9977-9170249698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8D0CD492-5B27-4888-A2F2-B6336DDD9C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E55379B-6E6B-4A67-98D1-4FA2CF4C87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59CB833-AC0D-4C4F-B336-1D1938A104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45F4EEB7-D8F1-469C-BCE2-C139EF463D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AC3C0E4-9EB7-4A35-82CF-AEA11CD52F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FD1B2D9-6686-46C1-9434-94BB7C81AB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C92DD1F-A90C-4C73-9F7E-6C2ECA4D95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B0EB3D3-B50F-4312-8E57-470D993C39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354200B5-F60C-4B49-950F-FFABAF54A2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B659220E-BC7C-490D-B55E-9E6A2D75DB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7CA429F-6333-4CB8-A529-0A579D4D1A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938C226-7EB9-4340-8E9E-18BD390437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433CA38-39BD-40B4-9C14-C262E3E0FD5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77D34A0-0D6B-4579-B126-A48795B8CCA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41DB7CE-4818-4A39-AB5D-14C8FC82F09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65C83D9-8D84-4C95-AB17-248D4B597C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B8E38F6-4F6A-4B0D-A7F7-0B7D1D69654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804D722F-C96B-4489-92F6-E3122538231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6C88EBE-CEE3-4182-BD1C-15B40F58980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8EDD4AA-FF8E-49E7-98AC-3A5D967978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B69D686B-8EB1-48C6-847A-84AEFF7B69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86B4D01-C9B9-4BC5-AB30-7F9BAC580F4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28830B7-996E-4B29-A038-CBFE1D4236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538A3E5-62FE-4891-8FC5-6B590B23CAC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9A16E7A-4D68-457C-A0C3-3030F7BF61E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9010696-FCA7-4342-A655-9DD66EB4C8B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A12A97B-29A0-4474-9382-0ADCA09ED7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7B81D71-7AA5-4723-B357-CAEDDD70D1A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0A18D99-519A-40F2-A3A1-D68A500C16F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39FEC82-C2F2-407D-9CD0-FBFBF8B1841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7C120DF-A585-4D04-9D3D-AB51D862035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B91C7808-ACF2-4193-99E8-52B8143407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3FAF52E-77B0-4FB5-88BF-2CD4A57281C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4E33DD9-B625-400B-ABCD-4113B36EEF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27CD6E1-C472-4A78-AD40-B19AAFBD5A8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D0EC3EE-EBC5-4564-B15C-40FB2487369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7F96886-6A4E-438E-B5C5-DE9FAD64E8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4B2AB1E-C86B-40E9-9F0E-3729427F8F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62932AF-2E1A-417D-997A-CC852DC0B32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7EE5813-BA0F-4471-9DFA-7B94D58EFBA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8219504-CAEC-4335-AA8C-8CA090F8D0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CFD5D4B-8320-4D8D-AE28-0EE97589BF1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2EC6895-18C1-4F61-825D-2D8D31D651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FCFFE948-CA24-4E15-86E9-C7D2E1A6068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06FB0E3C-5664-4F45-98E6-816325CD751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450A89F-59BB-41A8-B0B0-207F7295C0D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BEC5D26-FB36-4FD7-AA23-B50FA1A220C0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E5FAFE3-6D04-494B-B305-A5D82FFB36E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A15E03C-5BA4-48DD-9DD8-7661807D02DE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4AB1FE50-F8BB-4978-BD2E-5763BA6C30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EEA980E-B5CE-4854-9CD2-23E8ACB0AE5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3EEEF72D-D6B5-4B29-998D-A1C62BCA8F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8E1BB5F-DE09-49CA-B12C-E808EF3466E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46BF38F-5A92-486B-84BA-90697A1C4B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D725FB2-CFFB-47F4-A512-145FBA08FA8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ECAE911-6403-4212-8FDB-A4AFD27713B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25E0BA4-8231-479F-BA6F-56C00D0BAB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BE0048D-9FC3-4025-851B-61565AD70EE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5632C11-CC64-440B-AB89-7C248CEC26C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3801611-2EF5-4E30-A853-6C485DFBAA3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CB62D92-A66C-4F1A-B76D-F9E08D86B9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3EA3CE0-BE5B-435B-9083-CC091CB152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B2D382C-800C-496B-9A97-88A431D38B7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FF23E0C2-5460-42D3-AA00-FC4EF0FAE69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B92B4DF9-D36C-4472-85C4-A3C5D2053BF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17ED990-31C9-4E15-9056-82DD7333830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1A2DD7A3-AD68-4C22-828E-8850B65164D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1C16DB2C-1463-452E-89EA-7EEAB492173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89ED69C-275F-4DE6-BED4-F23989AF553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05DE0EE-BA6A-44ED-9119-B0FD429390C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EF4D953-F70A-478B-891A-D38F5E6700C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CD07DFE-C46F-426E-B012-2C5AC0A7807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83E92D3-F9A3-46B3-80B6-06C634B09DA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3E2B659-BFAC-4A88-B443-D4FB63AAE79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<sst xmlns="http://schemas.openxmlformats.org/spreadsheetml/2006/main" count="1102" uniqueCount="271">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</sst>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54713</v>
      </c>
    </row>
    <row r="8" spans="1:3" ht="15" customHeight="1" x14ac:dyDescent="0.25">
      <c r="B8" s="7" t="s">
        <v>106</v>
      </c>
      <c r="C8" s="70">
        <v>0.35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0.67868072509765598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0.51400000000000001</v>
      </c>
    </row>
    <row r="13" spans="1:3" ht="15" customHeight="1" x14ac:dyDescent="0.25">
      <c r="B13" s="7" t="s">
        <v>110</v>
      </c>
      <c r="C13" s="70">
        <v>0.52200000000000002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</v>
      </c>
    </row>
    <row r="24" spans="1:3" ht="15" customHeight="1" x14ac:dyDescent="0.25">
      <c r="B24" s="20" t="s">
        <v>102</v>
      </c>
      <c r="C24" s="71">
        <v>0.51100000000000001</v>
      </c>
    </row>
    <row r="25" spans="1:3" ht="15" customHeight="1" x14ac:dyDescent="0.25">
      <c r="B25" s="20" t="s">
        <v>103</v>
      </c>
      <c r="C25" s="71">
        <v>0.26350000000000001</v>
      </c>
    </row>
    <row r="26" spans="1:3" ht="15" customHeight="1" x14ac:dyDescent="0.25">
      <c r="B26" s="20" t="s">
        <v>104</v>
      </c>
      <c r="C26" s="71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10.4</v>
      </c>
    </row>
    <row r="38" spans="1:5" ht="15" customHeight="1" x14ac:dyDescent="0.25">
      <c r="B38" s="16" t="s">
        <v>91</v>
      </c>
      <c r="C38" s="75">
        <v>15</v>
      </c>
      <c r="D38" s="17"/>
      <c r="E38" s="18"/>
    </row>
    <row r="39" spans="1:5" ht="15" customHeight="1" x14ac:dyDescent="0.25">
      <c r="B39" s="16" t="s">
        <v>90</v>
      </c>
      <c r="C39" s="75">
        <v>17.399999999999999</v>
      </c>
      <c r="D39" s="17"/>
      <c r="E39" s="17"/>
    </row>
    <row r="40" spans="1:5" ht="15" customHeight="1" x14ac:dyDescent="0.25">
      <c r="B40" s="16" t="s">
        <v>171</v>
      </c>
      <c r="C40" s="75">
        <v>0.42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1.8700000000000001E-2</v>
      </c>
      <c r="D45" s="17"/>
    </row>
    <row r="46" spans="1:5" ht="15.75" customHeight="1" x14ac:dyDescent="0.25">
      <c r="B46" s="16" t="s">
        <v>11</v>
      </c>
      <c r="C46" s="71">
        <v>9.3100000000000002E-2</v>
      </c>
      <c r="D46" s="17"/>
    </row>
    <row r="47" spans="1:5" ht="15.75" customHeight="1" x14ac:dyDescent="0.25">
      <c r="B47" s="16" t="s">
        <v>12</v>
      </c>
      <c r="C47" s="71">
        <v>8.9800000000000005E-2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2.1105299040199923</v>
      </c>
      <c r="D51" s="17"/>
    </row>
    <row r="52" spans="1:4" ht="15" customHeight="1" x14ac:dyDescent="0.25">
      <c r="B52" s="16" t="s">
        <v>125</v>
      </c>
      <c r="C52" s="76">
        <v>1.5941270823700002</v>
      </c>
    </row>
    <row r="53" spans="1:4" ht="15.75" customHeight="1" x14ac:dyDescent="0.25">
      <c r="B53" s="16" t="s">
        <v>126</v>
      </c>
      <c r="C53" s="76">
        <v>1.5941270823700002</v>
      </c>
    </row>
    <row r="54" spans="1:4" ht="15.75" customHeight="1" x14ac:dyDescent="0.25">
      <c r="B54" s="16" t="s">
        <v>127</v>
      </c>
      <c r="C54" s="76">
        <v>1.29457651347</v>
      </c>
    </row>
    <row r="55" spans="1:4" ht="15.75" customHeight="1" x14ac:dyDescent="0.25">
      <c r="B55" s="16" t="s">
        <v>128</v>
      </c>
      <c r="C55" s="76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0.49608961199938661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50.717962815851756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39.716252809925493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299.77526795353111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0.9696135924787419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1.3157185244073879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1.3157185244073879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1.3157185244073879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1.3157185244073879</v>
      </c>
      <c r="E13" s="86" t="s">
        <v>202</v>
      </c>
    </row>
    <row r="14" spans="1:5" ht="15.75" customHeight="1" x14ac:dyDescent="0.25">
      <c r="A14" s="11" t="s">
        <v>187</v>
      </c>
      <c r="B14" s="85">
        <v>0.10199999999999999</v>
      </c>
      <c r="C14" s="85">
        <v>0.95</v>
      </c>
      <c r="D14" s="86">
        <v>12.848552253721406</v>
      </c>
      <c r="E14" s="86" t="s">
        <v>202</v>
      </c>
    </row>
    <row r="15" spans="1:5" ht="15.75" customHeight="1" x14ac:dyDescent="0.25">
      <c r="A15" s="11" t="s">
        <v>209</v>
      </c>
      <c r="B15" s="85">
        <v>0.10199999999999999</v>
      </c>
      <c r="C15" s="85">
        <v>0.95</v>
      </c>
      <c r="D15" s="86">
        <v>12.848552253721406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0.55531805361675357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6.9453945454574351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6.9453945454574351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6.9453945454574351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9.4911885685343371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22.086705401333916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4.1770706684296162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18.30380770317878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86">
        <v>19.438742956186559</v>
      </c>
      <c r="E25" s="86" t="s">
        <v>202</v>
      </c>
    </row>
    <row r="26" spans="1:5" ht="15.75" customHeight="1" x14ac:dyDescent="0.25">
      <c r="A26" s="52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6.1993677801493483</v>
      </c>
      <c r="E27" s="86" t="s">
        <v>202</v>
      </c>
    </row>
    <row r="28" spans="1:5" ht="15.75" customHeight="1" x14ac:dyDescent="0.25">
      <c r="A28" s="52" t="s">
        <v>84</v>
      </c>
      <c r="B28" s="85">
        <v>0.998</v>
      </c>
      <c r="C28" s="85">
        <v>0.95</v>
      </c>
      <c r="D28" s="86">
        <v>1.0561142916721726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96.960746737260479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2.3752360395467411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1.1755235646488493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0.72199999999999998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0.91700000000000004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0.59399999999999997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2.5879090305551937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1.1966457707632889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11288.922468000001</v>
      </c>
      <c r="C2" s="78">
        <v>28192</v>
      </c>
      <c r="D2" s="78">
        <v>54912</v>
      </c>
      <c r="E2" s="78">
        <v>38685</v>
      </c>
      <c r="F2" s="78">
        <v>25576</v>
      </c>
      <c r="G2" s="22">
        <f t="shared" ref="G2:G40" si="0">C2+D2+E2+F2</f>
        <v>147365</v>
      </c>
      <c r="H2" s="22">
        <f t="shared" ref="H2:H40" si="1">(B2 + stillbirth*B2/(1000-stillbirth))/(1-abortion)</f>
        <v>13164.018415059489</v>
      </c>
      <c r="I2" s="22">
        <f>G2-H2</f>
        <v>134200.98158494051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11273.458000000001</v>
      </c>
      <c r="C3" s="78">
        <v>28000</v>
      </c>
      <c r="D3" s="78">
        <v>55000</v>
      </c>
      <c r="E3" s="78">
        <v>41000</v>
      </c>
      <c r="F3" s="78">
        <v>26000</v>
      </c>
      <c r="G3" s="22">
        <f t="shared" si="0"/>
        <v>150000</v>
      </c>
      <c r="H3" s="22">
        <f t="shared" si="1"/>
        <v>13145.985290807979</v>
      </c>
      <c r="I3" s="22">
        <f t="shared" ref="I3:I15" si="3">G3-H3</f>
        <v>136854.01470919201</v>
      </c>
    </row>
    <row r="4" spans="1:9" ht="15.75" customHeight="1" x14ac:dyDescent="0.25">
      <c r="A4" s="7">
        <f t="shared" si="2"/>
        <v>2019</v>
      </c>
      <c r="B4" s="77">
        <v>11262.159999999998</v>
      </c>
      <c r="C4" s="78">
        <v>28000</v>
      </c>
      <c r="D4" s="78">
        <v>55000</v>
      </c>
      <c r="E4" s="78">
        <v>43000</v>
      </c>
      <c r="F4" s="78">
        <v>26000</v>
      </c>
      <c r="G4" s="22">
        <f t="shared" si="0"/>
        <v>152000</v>
      </c>
      <c r="H4" s="22">
        <f t="shared" si="1"/>
        <v>13132.810687078088</v>
      </c>
      <c r="I4" s="22">
        <f t="shared" si="3"/>
        <v>138867.18931292192</v>
      </c>
    </row>
    <row r="5" spans="1:9" ht="15.75" customHeight="1" x14ac:dyDescent="0.25">
      <c r="A5" s="7">
        <f t="shared" si="2"/>
        <v>2020</v>
      </c>
      <c r="B5" s="77">
        <v>11247.012000000001</v>
      </c>
      <c r="C5" s="78">
        <v>28000</v>
      </c>
      <c r="D5" s="78">
        <v>56000</v>
      </c>
      <c r="E5" s="78">
        <v>43000</v>
      </c>
      <c r="F5" s="78">
        <v>27000</v>
      </c>
      <c r="G5" s="22">
        <f t="shared" si="0"/>
        <v>154000</v>
      </c>
      <c r="H5" s="22">
        <f t="shared" si="1"/>
        <v>13115.146596327482</v>
      </c>
      <c r="I5" s="22">
        <f t="shared" si="3"/>
        <v>140884.85340367252</v>
      </c>
    </row>
    <row r="6" spans="1:9" ht="15.75" customHeight="1" x14ac:dyDescent="0.25">
      <c r="A6" s="7">
        <f t="shared" si="2"/>
        <v>2021</v>
      </c>
      <c r="B6" s="77">
        <v>11186.685999999998</v>
      </c>
      <c r="C6" s="78">
        <v>27000</v>
      </c>
      <c r="D6" s="78">
        <v>56000</v>
      </c>
      <c r="E6" s="78">
        <v>45000</v>
      </c>
      <c r="F6" s="78">
        <v>29000</v>
      </c>
      <c r="G6" s="22">
        <f t="shared" si="0"/>
        <v>157000</v>
      </c>
      <c r="H6" s="22">
        <f t="shared" si="1"/>
        <v>13044.800416064665</v>
      </c>
      <c r="I6" s="22">
        <f t="shared" si="3"/>
        <v>143955.19958393535</v>
      </c>
    </row>
    <row r="7" spans="1:9" ht="15.75" customHeight="1" x14ac:dyDescent="0.25">
      <c r="A7" s="7">
        <f t="shared" si="2"/>
        <v>2022</v>
      </c>
      <c r="B7" s="77">
        <v>11121.501999999999</v>
      </c>
      <c r="C7" s="78">
        <v>27000</v>
      </c>
      <c r="D7" s="78">
        <v>56000</v>
      </c>
      <c r="E7" s="78">
        <v>47000</v>
      </c>
      <c r="F7" s="78">
        <v>29000</v>
      </c>
      <c r="G7" s="22">
        <f t="shared" si="0"/>
        <v>159000</v>
      </c>
      <c r="H7" s="22">
        <f t="shared" si="1"/>
        <v>12968.789319452071</v>
      </c>
      <c r="I7" s="22">
        <f t="shared" si="3"/>
        <v>146031.21068054793</v>
      </c>
    </row>
    <row r="8" spans="1:9" ht="15.75" customHeight="1" x14ac:dyDescent="0.25">
      <c r="A8" s="7">
        <f t="shared" si="2"/>
        <v>2023</v>
      </c>
      <c r="B8" s="77">
        <v>11051.459999999995</v>
      </c>
      <c r="C8" s="78">
        <v>27000</v>
      </c>
      <c r="D8" s="78">
        <v>55000</v>
      </c>
      <c r="E8" s="78">
        <v>48000</v>
      </c>
      <c r="F8" s="78">
        <v>30000</v>
      </c>
      <c r="G8" s="22">
        <f t="shared" si="0"/>
        <v>160000</v>
      </c>
      <c r="H8" s="22">
        <f t="shared" si="1"/>
        <v>12887.113306489693</v>
      </c>
      <c r="I8" s="22">
        <f t="shared" si="3"/>
        <v>147112.88669351031</v>
      </c>
    </row>
    <row r="9" spans="1:9" ht="15.75" customHeight="1" x14ac:dyDescent="0.25">
      <c r="A9" s="7">
        <f t="shared" si="2"/>
        <v>2024</v>
      </c>
      <c r="B9" s="77">
        <v>10976.559999999996</v>
      </c>
      <c r="C9" s="78">
        <v>27000</v>
      </c>
      <c r="D9" s="78">
        <v>55000</v>
      </c>
      <c r="E9" s="78">
        <v>50000</v>
      </c>
      <c r="F9" s="78">
        <v>32000</v>
      </c>
      <c r="G9" s="22">
        <f t="shared" si="0"/>
        <v>164000</v>
      </c>
      <c r="H9" s="22">
        <f t="shared" si="1"/>
        <v>12799.772377177542</v>
      </c>
      <c r="I9" s="22">
        <f t="shared" si="3"/>
        <v>151200.22762282245</v>
      </c>
    </row>
    <row r="10" spans="1:9" ht="15.75" customHeight="1" x14ac:dyDescent="0.25">
      <c r="A10" s="7">
        <f t="shared" si="2"/>
        <v>2025</v>
      </c>
      <c r="B10" s="77">
        <v>10896.802</v>
      </c>
      <c r="C10" s="78">
        <v>27000</v>
      </c>
      <c r="D10" s="78">
        <v>54000</v>
      </c>
      <c r="E10" s="78">
        <v>51000</v>
      </c>
      <c r="F10" s="78">
        <v>34000</v>
      </c>
      <c r="G10" s="22">
        <f t="shared" si="0"/>
        <v>166000</v>
      </c>
      <c r="H10" s="22">
        <f t="shared" si="1"/>
        <v>12706.766531515615</v>
      </c>
      <c r="I10" s="22">
        <f t="shared" si="3"/>
        <v>153293.2334684844</v>
      </c>
    </row>
    <row r="11" spans="1:9" ht="15.75" customHeight="1" x14ac:dyDescent="0.25">
      <c r="A11" s="7">
        <f t="shared" si="2"/>
        <v>2026</v>
      </c>
      <c r="B11" s="77">
        <v>10812.3078</v>
      </c>
      <c r="C11" s="78">
        <v>27000</v>
      </c>
      <c r="D11" s="78">
        <v>54000</v>
      </c>
      <c r="E11" s="78">
        <v>52000</v>
      </c>
      <c r="F11" s="78">
        <v>35000</v>
      </c>
      <c r="G11" s="22">
        <f t="shared" si="0"/>
        <v>168000</v>
      </c>
      <c r="H11" s="22">
        <f t="shared" si="1"/>
        <v>12608.237800547835</v>
      </c>
      <c r="I11" s="22">
        <f t="shared" si="3"/>
        <v>155391.76219945218</v>
      </c>
    </row>
    <row r="12" spans="1:9" ht="15.75" customHeight="1" x14ac:dyDescent="0.25">
      <c r="A12" s="7">
        <f t="shared" si="2"/>
        <v>2027</v>
      </c>
      <c r="B12" s="77">
        <v>10705.551000000001</v>
      </c>
      <c r="C12" s="78">
        <v>27000</v>
      </c>
      <c r="D12" s="78">
        <v>54000</v>
      </c>
      <c r="E12" s="78">
        <v>52000</v>
      </c>
      <c r="F12" s="78">
        <v>37000</v>
      </c>
      <c r="G12" s="22">
        <f t="shared" si="0"/>
        <v>170000</v>
      </c>
      <c r="H12" s="22">
        <f t="shared" si="1"/>
        <v>12483.748640035265</v>
      </c>
      <c r="I12" s="22">
        <f t="shared" si="3"/>
        <v>157516.25135996472</v>
      </c>
    </row>
    <row r="13" spans="1:9" ht="15.75" customHeight="1" x14ac:dyDescent="0.25">
      <c r="A13" s="7">
        <f t="shared" si="2"/>
        <v>2028</v>
      </c>
      <c r="B13" s="77">
        <v>10611.693200000003</v>
      </c>
      <c r="C13" s="78">
        <v>27000</v>
      </c>
      <c r="D13" s="78">
        <v>54000</v>
      </c>
      <c r="E13" s="78">
        <v>53000</v>
      </c>
      <c r="F13" s="78">
        <v>39000</v>
      </c>
      <c r="G13" s="22">
        <f t="shared" si="0"/>
        <v>173000</v>
      </c>
      <c r="H13" s="22">
        <f t="shared" si="1"/>
        <v>12374.301010192888</v>
      </c>
      <c r="I13" s="22">
        <f t="shared" si="3"/>
        <v>160625.6989898071</v>
      </c>
    </row>
    <row r="14" spans="1:9" ht="15.75" customHeight="1" x14ac:dyDescent="0.25">
      <c r="A14" s="7">
        <f t="shared" si="2"/>
        <v>2029</v>
      </c>
      <c r="B14" s="77">
        <v>10512.980200000004</v>
      </c>
      <c r="C14" s="78">
        <v>27000</v>
      </c>
      <c r="D14" s="78">
        <v>54000</v>
      </c>
      <c r="E14" s="78">
        <v>53000</v>
      </c>
      <c r="F14" s="78">
        <v>41000</v>
      </c>
      <c r="G14" s="22">
        <f t="shared" si="0"/>
        <v>175000</v>
      </c>
      <c r="H14" s="22">
        <f t="shared" si="1"/>
        <v>12259.191729082202</v>
      </c>
      <c r="I14" s="22">
        <f t="shared" si="3"/>
        <v>162740.8082709178</v>
      </c>
    </row>
    <row r="15" spans="1:9" ht="15.75" customHeight="1" x14ac:dyDescent="0.25">
      <c r="A15" s="7">
        <f t="shared" si="2"/>
        <v>2030</v>
      </c>
      <c r="B15" s="77">
        <v>10393.045</v>
      </c>
      <c r="C15" s="78">
        <v>27000</v>
      </c>
      <c r="D15" s="78">
        <v>53000</v>
      </c>
      <c r="E15" s="78">
        <v>54000</v>
      </c>
      <c r="F15" s="78">
        <v>43000</v>
      </c>
      <c r="G15" s="22">
        <f t="shared" si="0"/>
        <v>177000</v>
      </c>
      <c r="H15" s="22">
        <f t="shared" si="1"/>
        <v>12119.335229412787</v>
      </c>
      <c r="I15" s="22">
        <f t="shared" si="3"/>
        <v>164880.6647705872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128.27105773480309</v>
      </c>
      <c r="I17" s="22">
        <f t="shared" si="4"/>
        <v>-128.27105773480309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1.5829321E-2</v>
      </c>
    </row>
    <row r="4" spans="1:8" ht="15.75" customHeight="1" x14ac:dyDescent="0.25">
      <c r="B4" s="24" t="s">
        <v>7</v>
      </c>
      <c r="C4" s="79">
        <v>0.2669624869524172</v>
      </c>
    </row>
    <row r="5" spans="1:8" ht="15.75" customHeight="1" x14ac:dyDescent="0.25">
      <c r="B5" s="24" t="s">
        <v>8</v>
      </c>
      <c r="C5" s="79">
        <v>5.3360570370869095E-2</v>
      </c>
    </row>
    <row r="6" spans="1:8" ht="15.75" customHeight="1" x14ac:dyDescent="0.25">
      <c r="B6" s="24" t="s">
        <v>10</v>
      </c>
      <c r="C6" s="79">
        <v>0.19417314631705124</v>
      </c>
    </row>
    <row r="7" spans="1:8" ht="15.75" customHeight="1" x14ac:dyDescent="0.25">
      <c r="B7" s="24" t="s">
        <v>13</v>
      </c>
      <c r="C7" s="79">
        <v>0.25684378151903375</v>
      </c>
    </row>
    <row r="8" spans="1:8" ht="15.75" customHeight="1" x14ac:dyDescent="0.25">
      <c r="B8" s="24" t="s">
        <v>14</v>
      </c>
      <c r="C8" s="79">
        <v>2.8640284789120031E-5</v>
      </c>
    </row>
    <row r="9" spans="1:8" ht="15.75" customHeight="1" x14ac:dyDescent="0.25">
      <c r="B9" s="24" t="s">
        <v>27</v>
      </c>
      <c r="C9" s="79">
        <v>0.10174233866128926</v>
      </c>
    </row>
    <row r="10" spans="1:8" ht="15.75" customHeight="1" x14ac:dyDescent="0.25">
      <c r="B10" s="24" t="s">
        <v>15</v>
      </c>
      <c r="C10" s="79">
        <v>0.11105971489455035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6.0575228429710401E-2</v>
      </c>
      <c r="D14" s="79">
        <v>6.0575228429710401E-2</v>
      </c>
      <c r="E14" s="79">
        <v>3.57197065658885E-2</v>
      </c>
      <c r="F14" s="79">
        <v>3.57197065658885E-2</v>
      </c>
    </row>
    <row r="15" spans="1:8" ht="15.75" customHeight="1" x14ac:dyDescent="0.25">
      <c r="B15" s="24" t="s">
        <v>16</v>
      </c>
      <c r="C15" s="79">
        <v>0.187460089270193</v>
      </c>
      <c r="D15" s="79">
        <v>0.187460089270193</v>
      </c>
      <c r="E15" s="79">
        <v>0.118003677191688</v>
      </c>
      <c r="F15" s="79">
        <v>0.118003677191688</v>
      </c>
    </row>
    <row r="16" spans="1:8" ht="15.75" customHeight="1" x14ac:dyDescent="0.25">
      <c r="B16" s="24" t="s">
        <v>17</v>
      </c>
      <c r="C16" s="79">
        <v>2.9344605226437E-2</v>
      </c>
      <c r="D16" s="79">
        <v>2.9344605226437E-2</v>
      </c>
      <c r="E16" s="79">
        <v>1.6058512731872102E-2</v>
      </c>
      <c r="F16" s="79">
        <v>1.6058512731872102E-2</v>
      </c>
    </row>
    <row r="17" spans="1:8" ht="15.75" customHeight="1" x14ac:dyDescent="0.25">
      <c r="B17" s="24" t="s">
        <v>18</v>
      </c>
      <c r="C17" s="79">
        <v>5.0342071078497592E-3</v>
      </c>
      <c r="D17" s="79">
        <v>5.0342071078497592E-3</v>
      </c>
      <c r="E17" s="79">
        <v>1.9733748463925001E-2</v>
      </c>
      <c r="F17" s="79">
        <v>1.9733748463925001E-2</v>
      </c>
    </row>
    <row r="18" spans="1:8" ht="15.75" customHeight="1" x14ac:dyDescent="0.25">
      <c r="B18" s="24" t="s">
        <v>19</v>
      </c>
      <c r="C18" s="79">
        <v>1.8878695082878E-2</v>
      </c>
      <c r="D18" s="79">
        <v>1.8878695082878E-2</v>
      </c>
      <c r="E18" s="79">
        <v>1.4793012999896099E-2</v>
      </c>
      <c r="F18" s="79">
        <v>1.4793012999896099E-2</v>
      </c>
    </row>
    <row r="19" spans="1:8" ht="15.75" customHeight="1" x14ac:dyDescent="0.25">
      <c r="B19" s="24" t="s">
        <v>20</v>
      </c>
      <c r="C19" s="79">
        <v>7.3204197168329913E-3</v>
      </c>
      <c r="D19" s="79">
        <v>7.3204197168329913E-3</v>
      </c>
      <c r="E19" s="79">
        <v>1.2182286775353801E-2</v>
      </c>
      <c r="F19" s="79">
        <v>1.2182286775353801E-2</v>
      </c>
    </row>
    <row r="20" spans="1:8" ht="15.75" customHeight="1" x14ac:dyDescent="0.25">
      <c r="B20" s="24" t="s">
        <v>21</v>
      </c>
      <c r="C20" s="79">
        <v>3.58976106786177E-2</v>
      </c>
      <c r="D20" s="79">
        <v>3.58976106786177E-2</v>
      </c>
      <c r="E20" s="79">
        <v>1.2200116272808899E-2</v>
      </c>
      <c r="F20" s="79">
        <v>1.2200116272808899E-2</v>
      </c>
    </row>
    <row r="21" spans="1:8" ht="15.75" customHeight="1" x14ac:dyDescent="0.25">
      <c r="B21" s="24" t="s">
        <v>22</v>
      </c>
      <c r="C21" s="79">
        <v>0.105558059816785</v>
      </c>
      <c r="D21" s="79">
        <v>0.105558059816785</v>
      </c>
      <c r="E21" s="79">
        <v>0.27023400336370101</v>
      </c>
      <c r="F21" s="79">
        <v>0.27023400336370101</v>
      </c>
    </row>
    <row r="22" spans="1:8" ht="15.75" customHeight="1" x14ac:dyDescent="0.25">
      <c r="B22" s="24" t="s">
        <v>23</v>
      </c>
      <c r="C22" s="79">
        <v>0.54993108467069618</v>
      </c>
      <c r="D22" s="79">
        <v>0.54993108467069618</v>
      </c>
      <c r="E22" s="79">
        <v>0.5010749356348666</v>
      </c>
      <c r="F22" s="79">
        <v>0.5010749356348666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8.3000000000000001E-3</v>
      </c>
    </row>
    <row r="28" spans="1:8" ht="15.75" customHeight="1" x14ac:dyDescent="0.25">
      <c r="B28" s="24" t="s">
        <v>40</v>
      </c>
      <c r="C28" s="79">
        <v>0.15770000000000001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0.10920000000000001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8.4600000000000009E-2</v>
      </c>
    </row>
    <row r="34" spans="2:3" ht="15.75" customHeight="1" x14ac:dyDescent="0.25">
      <c r="B34" s="24" t="s">
        <v>46</v>
      </c>
      <c r="C34" s="79">
        <v>0.25759999999776484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0.68897875454914026</v>
      </c>
      <c r="D2" s="80">
        <v>0.68897875454914026</v>
      </c>
      <c r="E2" s="80">
        <v>0.60832622194748254</v>
      </c>
      <c r="F2" s="80">
        <v>0.38837190617168427</v>
      </c>
      <c r="G2" s="80">
        <v>0.34727544648885433</v>
      </c>
    </row>
    <row r="3" spans="1:15" ht="15.75" customHeight="1" x14ac:dyDescent="0.25">
      <c r="A3" s="5"/>
      <c r="B3" s="11" t="s">
        <v>118</v>
      </c>
      <c r="C3" s="80">
        <v>0.17986613503716495</v>
      </c>
      <c r="D3" s="80">
        <v>0.17986613503716495</v>
      </c>
      <c r="E3" s="80">
        <v>0.21981535751043488</v>
      </c>
      <c r="F3" s="80">
        <v>0.27966998678124005</v>
      </c>
      <c r="G3" s="80">
        <v>0.28549024435280052</v>
      </c>
    </row>
    <row r="4" spans="1:15" ht="15.75" customHeight="1" x14ac:dyDescent="0.25">
      <c r="A4" s="5"/>
      <c r="B4" s="11" t="s">
        <v>116</v>
      </c>
      <c r="C4" s="81">
        <v>7.6884030242510698E-2</v>
      </c>
      <c r="D4" s="81">
        <v>7.6884030242510698E-2</v>
      </c>
      <c r="E4" s="81">
        <v>9.9496980313837358E-2</v>
      </c>
      <c r="F4" s="81">
        <v>0.1827126365763195</v>
      </c>
      <c r="G4" s="81">
        <v>0.19175781660485017</v>
      </c>
    </row>
    <row r="5" spans="1:15" ht="15.75" customHeight="1" x14ac:dyDescent="0.25">
      <c r="A5" s="5"/>
      <c r="B5" s="11" t="s">
        <v>119</v>
      </c>
      <c r="C5" s="81">
        <v>5.4271080171184011E-2</v>
      </c>
      <c r="D5" s="81">
        <v>5.4271080171184011E-2</v>
      </c>
      <c r="E5" s="81">
        <v>7.2361440228245352E-2</v>
      </c>
      <c r="F5" s="81">
        <v>0.14924547047075606</v>
      </c>
      <c r="G5" s="81">
        <v>0.17547649255349496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0.70565549052485543</v>
      </c>
      <c r="D8" s="80">
        <v>0.70565549052485543</v>
      </c>
      <c r="E8" s="80">
        <v>0.63301452711743345</v>
      </c>
      <c r="F8" s="80">
        <v>0.66374999924999989</v>
      </c>
      <c r="G8" s="80">
        <v>0.74655603366056034</v>
      </c>
    </row>
    <row r="9" spans="1:15" ht="15.75" customHeight="1" x14ac:dyDescent="0.25">
      <c r="B9" s="7" t="s">
        <v>121</v>
      </c>
      <c r="C9" s="80">
        <v>0.17134450847514449</v>
      </c>
      <c r="D9" s="80">
        <v>0.17134450847514449</v>
      </c>
      <c r="E9" s="80">
        <v>0.23698547188256661</v>
      </c>
      <c r="F9" s="80">
        <v>0.22124999974999998</v>
      </c>
      <c r="G9" s="80">
        <v>0.16144396533943964</v>
      </c>
    </row>
    <row r="10" spans="1:15" ht="15.75" customHeight="1" x14ac:dyDescent="0.25">
      <c r="B10" s="7" t="s">
        <v>122</v>
      </c>
      <c r="C10" s="81">
        <v>6.9000000999999991E-2</v>
      </c>
      <c r="D10" s="81">
        <v>6.9000000999999991E-2</v>
      </c>
      <c r="E10" s="81">
        <v>6.9000000999999991E-2</v>
      </c>
      <c r="F10" s="81">
        <v>6.9000000999999991E-2</v>
      </c>
      <c r="G10" s="81">
        <v>6.9000000999999991E-2</v>
      </c>
    </row>
    <row r="11" spans="1:15" ht="15.75" customHeight="1" x14ac:dyDescent="0.25">
      <c r="B11" s="7" t="s">
        <v>123</v>
      </c>
      <c r="C11" s="81">
        <v>5.4000000000000006E-2</v>
      </c>
      <c r="D11" s="81">
        <v>5.4000000000000006E-2</v>
      </c>
      <c r="E11" s="81">
        <v>6.0999999999999999E-2</v>
      </c>
      <c r="F11" s="81">
        <v>4.5999999999999999E-2</v>
      </c>
      <c r="G11" s="81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0.46033876799999995</v>
      </c>
      <c r="D14" s="82">
        <v>0.44014876555400001</v>
      </c>
      <c r="E14" s="82">
        <v>0.44014876555400001</v>
      </c>
      <c r="F14" s="82">
        <v>0.382676710483</v>
      </c>
      <c r="G14" s="82">
        <v>0.382676710483</v>
      </c>
      <c r="H14" s="83">
        <v>0.42899999999999999</v>
      </c>
      <c r="I14" s="83">
        <v>0.42899999999999999</v>
      </c>
      <c r="J14" s="83">
        <v>0.42899999999999999</v>
      </c>
      <c r="K14" s="83">
        <v>0.42899999999999999</v>
      </c>
      <c r="L14" s="83">
        <v>0.23255808934699998</v>
      </c>
      <c r="M14" s="83">
        <v>0.21344194763999996</v>
      </c>
      <c r="N14" s="83">
        <v>0.206722244242</v>
      </c>
      <c r="O14" s="83">
        <v>0.21814035192950001</v>
      </c>
    </row>
    <row r="15" spans="1:15" ht="15.75" customHeight="1" x14ac:dyDescent="0.25">
      <c r="B15" s="16" t="s">
        <v>68</v>
      </c>
      <c r="C15" s="80">
        <f>iron_deficiency_anaemia*C14</f>
        <v>0.22836928080539562</v>
      </c>
      <c r="D15" s="80">
        <f t="shared" ref="D15:O15" si="0">iron_deficiency_anaemia*D14</f>
        <v>0.21835323032569284</v>
      </c>
      <c r="E15" s="80">
        <f t="shared" si="0"/>
        <v>0.21835323032569284</v>
      </c>
      <c r="F15" s="80">
        <f t="shared" si="0"/>
        <v>0.18984194082471309</v>
      </c>
      <c r="G15" s="80">
        <f t="shared" si="0"/>
        <v>0.18984194082471309</v>
      </c>
      <c r="H15" s="80">
        <f t="shared" si="0"/>
        <v>0.21282244354773686</v>
      </c>
      <c r="I15" s="80">
        <f t="shared" si="0"/>
        <v>0.21282244354773686</v>
      </c>
      <c r="J15" s="80">
        <f t="shared" si="0"/>
        <v>0.21282244354773686</v>
      </c>
      <c r="K15" s="80">
        <f t="shared" si="0"/>
        <v>0.21282244354773686</v>
      </c>
      <c r="L15" s="80">
        <f t="shared" si="0"/>
        <v>0.11536965231147191</v>
      </c>
      <c r="M15" s="80">
        <f t="shared" si="0"/>
        <v>0.10588633298912098</v>
      </c>
      <c r="N15" s="80">
        <f t="shared" si="0"/>
        <v>0.10255275793765621</v>
      </c>
      <c r="O15" s="80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9.1999999999999998E-2</v>
      </c>
      <c r="D2" s="81">
        <v>6.3E-2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0.114</v>
      </c>
      <c r="D3" s="81">
        <v>0.11900000000000001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0.14800000000000002</v>
      </c>
      <c r="D4" s="81">
        <v>0.439</v>
      </c>
      <c r="E4" s="81">
        <v>0.83700000000000008</v>
      </c>
      <c r="F4" s="81">
        <v>0.38900000000000001</v>
      </c>
      <c r="G4" s="81">
        <v>0</v>
      </c>
    </row>
    <row r="5" spans="1:7" x14ac:dyDescent="0.25">
      <c r="B5" s="43" t="s">
        <v>169</v>
      </c>
      <c r="C5" s="80">
        <f>1-SUM(C2:C4)</f>
        <v>0.64599999999999991</v>
      </c>
      <c r="D5" s="80">
        <f>1-SUM(D2:D4)</f>
        <v>0.379</v>
      </c>
      <c r="E5" s="80">
        <f>1-SUM(E2:E4)</f>
        <v>0.16299999999999992</v>
      </c>
      <c r="F5" s="80">
        <f>1-SUM(F2:F4)</f>
        <v>0.61099999999999999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0.11711000000000001</v>
      </c>
      <c r="D2" s="144">
        <v>0.11282</v>
      </c>
      <c r="E2" s="144">
        <v>0.10861000000000001</v>
      </c>
      <c r="F2" s="144">
        <v>0.10456</v>
      </c>
      <c r="G2" s="144">
        <v>0.10067</v>
      </c>
      <c r="H2" s="144">
        <v>9.7230000000000011E-2</v>
      </c>
      <c r="I2" s="144">
        <v>9.391999999999999E-2</v>
      </c>
      <c r="J2" s="144">
        <v>9.0749999999999997E-2</v>
      </c>
      <c r="K2" s="144">
        <v>8.77E-2</v>
      </c>
      <c r="L2" s="144">
        <v>8.4769999999999998E-2</v>
      </c>
      <c r="M2" s="144">
        <v>8.1959999999999991E-2</v>
      </c>
      <c r="N2" s="144">
        <v>7.9259999999999997E-2</v>
      </c>
      <c r="O2" s="144">
        <v>7.6670000000000002E-2</v>
      </c>
      <c r="P2" s="144">
        <v>7.417E-2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3.1800000000000002E-2</v>
      </c>
      <c r="D4" s="144">
        <v>3.0939999999999999E-2</v>
      </c>
      <c r="E4" s="144">
        <v>3.0130000000000001E-2</v>
      </c>
      <c r="F4" s="144">
        <v>2.9350000000000001E-2</v>
      </c>
      <c r="G4" s="144">
        <v>2.86E-2</v>
      </c>
      <c r="H4" s="144">
        <v>2.7759999999999996E-2</v>
      </c>
      <c r="I4" s="144">
        <v>2.6949999999999998E-2</v>
      </c>
      <c r="J4" s="144">
        <v>2.6169999999999999E-2</v>
      </c>
      <c r="K4" s="144">
        <v>2.5419999999999998E-2</v>
      </c>
      <c r="L4" s="144">
        <v>2.469E-2</v>
      </c>
      <c r="M4" s="144">
        <v>2.3990000000000001E-2</v>
      </c>
      <c r="N4" s="144">
        <v>2.3310000000000001E-2</v>
      </c>
      <c r="O4" s="144">
        <v>2.265E-2</v>
      </c>
      <c r="P4" s="144">
        <v>2.2019999999999998E-2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0.19571113289957076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0.21282244354773686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0.106954594180751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6.7833333333333343E-2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0.53833333333333344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20.266999999999999</v>
      </c>
      <c r="D13" s="143">
        <v>19.454999999999998</v>
      </c>
      <c r="E13" s="143">
        <v>18.707000000000001</v>
      </c>
      <c r="F13" s="143">
        <v>18.013000000000002</v>
      </c>
      <c r="G13" s="143">
        <v>17.361000000000001</v>
      </c>
      <c r="H13" s="143">
        <v>16.745000000000001</v>
      </c>
      <c r="I13" s="143">
        <v>16.169</v>
      </c>
      <c r="J13" s="143">
        <v>15.613</v>
      </c>
      <c r="K13" s="143">
        <v>15.086</v>
      </c>
      <c r="L13" s="143">
        <v>14.584</v>
      </c>
      <c r="M13" s="143">
        <v>14.118</v>
      </c>
      <c r="N13" s="143">
        <v>13.664</v>
      </c>
      <c r="O13" s="143">
        <v>13.241</v>
      </c>
      <c r="P13" s="143">
        <v>12.523999999999999</v>
      </c>
    </row>
    <row r="14" spans="1:16" x14ac:dyDescent="0.25">
      <c r="B14" s="16" t="s">
        <v>170</v>
      </c>
      <c r="C14" s="143">
        <f>maternal_mortality</f>
        <v>0.42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0.35</v>
      </c>
      <c r="E2" s="92">
        <f>food_insecure</f>
        <v>0.35</v>
      </c>
      <c r="F2" s="92">
        <f>food_insecure</f>
        <v>0.35</v>
      </c>
      <c r="G2" s="92">
        <f>food_insecure</f>
        <v>0.35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0.35</v>
      </c>
      <c r="F5" s="92">
        <f>food_insecure</f>
        <v>0.35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8.1174227077692007E-2</v>
      </c>
      <c r="D7" s="92">
        <f>diarrhoea_1_5mo/26</f>
        <v>6.1312580091153854E-2</v>
      </c>
      <c r="E7" s="92">
        <f>diarrhoea_6_11mo/26</f>
        <v>6.1312580091153854E-2</v>
      </c>
      <c r="F7" s="92">
        <f>diarrhoea_12_23mo/26</f>
        <v>4.9791404364230768E-2</v>
      </c>
      <c r="G7" s="92">
        <f>diarrhoea_24_59mo/26</f>
        <v>4.9791404364230768E-2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0.35</v>
      </c>
      <c r="F8" s="92">
        <f>food_insecure</f>
        <v>0.35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0.51400000000000001</v>
      </c>
      <c r="E9" s="92">
        <f>IF(ISBLANK(comm_deliv), frac_children_health_facility,1)</f>
        <v>0.51400000000000001</v>
      </c>
      <c r="F9" s="92">
        <f>IF(ISBLANK(comm_deliv), frac_children_health_facility,1)</f>
        <v>0.51400000000000001</v>
      </c>
      <c r="G9" s="92">
        <f>IF(ISBLANK(comm_deliv), frac_children_health_facility,1)</f>
        <v>0.51400000000000001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8.1174227077692007E-2</v>
      </c>
      <c r="D11" s="92">
        <f>diarrhoea_1_5mo/26</f>
        <v>6.1312580091153854E-2</v>
      </c>
      <c r="E11" s="92">
        <f>diarrhoea_6_11mo/26</f>
        <v>6.1312580091153854E-2</v>
      </c>
      <c r="F11" s="92">
        <f>diarrhoea_12_23mo/26</f>
        <v>4.9791404364230768E-2</v>
      </c>
      <c r="G11" s="92">
        <f>diarrhoea_24_59mo/26</f>
        <v>4.9791404364230768E-2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0.35</v>
      </c>
      <c r="I14" s="92">
        <f>food_insecure</f>
        <v>0.35</v>
      </c>
      <c r="J14" s="92">
        <f>food_insecure</f>
        <v>0.35</v>
      </c>
      <c r="K14" s="92">
        <f>food_insecure</f>
        <v>0.35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0.52200000000000002</v>
      </c>
      <c r="M23" s="92">
        <f>famplan_unmet_need</f>
        <v>0.52200000000000002</v>
      </c>
      <c r="N23" s="92">
        <f>famplan_unmet_need</f>
        <v>0.52200000000000002</v>
      </c>
      <c r="O23" s="92">
        <f>famplan_unmet_need</f>
        <v>0.52200000000000002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0.18106341140747084</v>
      </c>
      <c r="M24" s="92">
        <f>(1-food_insecure)*(0.49)+food_insecure*(0.7)</f>
        <v>0.5635</v>
      </c>
      <c r="N24" s="92">
        <f>(1-food_insecure)*(0.49)+food_insecure*(0.7)</f>
        <v>0.5635</v>
      </c>
      <c r="O24" s="92">
        <f>(1-food_insecure)*(0.49)+food_insecure*(0.7)</f>
        <v>0.5635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7.7598604888916081E-2</v>
      </c>
      <c r="M25" s="92">
        <f>(1-food_insecure)*(0.21)+food_insecure*(0.3)</f>
        <v>0.24149999999999999</v>
      </c>
      <c r="N25" s="92">
        <f>(1-food_insecure)*(0.21)+food_insecure*(0.3)</f>
        <v>0.24149999999999999</v>
      </c>
      <c r="O25" s="92">
        <f>(1-food_insecure)*(0.21)+food_insecure*(0.3)</f>
        <v>0.24149999999999999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6.2657258605957084E-2</v>
      </c>
      <c r="M26" s="92">
        <f>(1-food_insecure)*(0.3)</f>
        <v>0.19500000000000001</v>
      </c>
      <c r="N26" s="92">
        <f>(1-food_insecure)*(0.3)</f>
        <v>0.19500000000000001</v>
      </c>
      <c r="O26" s="92">
        <f>(1-food_insecure)*(0.3)</f>
        <v>0.19500000000000001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0.67868072509765598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2020-03-24T06:48:44Z</dcterms:modified>
</cp:coreProperties>
</file>